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15" windowWidth="11340" windowHeight="65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29" i="1"/>
  <c r="C31"/>
  <c r="C33"/>
  <c r="B43" s="1"/>
  <c r="E43" s="1"/>
  <c r="E89"/>
  <c r="G69"/>
  <c r="F65"/>
  <c r="B42"/>
  <c r="E42" s="1"/>
  <c r="E61"/>
  <c r="G6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E53"/>
  <c r="G53"/>
  <c r="E54"/>
  <c r="G54"/>
  <c r="E55"/>
  <c r="G55"/>
  <c r="E56"/>
  <c r="G56"/>
  <c r="E57"/>
  <c r="G57"/>
  <c r="E58"/>
  <c r="G58"/>
  <c r="E59"/>
  <c r="G59"/>
  <c r="E60"/>
  <c r="G60"/>
  <c r="B62"/>
  <c r="E62"/>
  <c r="G62" s="1"/>
  <c r="C63"/>
  <c r="D63"/>
  <c r="G42" l="1"/>
  <c r="F52"/>
  <c r="G52" s="1"/>
  <c r="F43"/>
  <c r="E63"/>
  <c r="G43"/>
  <c r="C13"/>
  <c r="B63"/>
  <c r="F63" l="1"/>
  <c r="F67" s="1"/>
  <c r="C15" s="1"/>
  <c r="G63"/>
  <c r="G71" s="1"/>
  <c r="C17" s="1"/>
</calcChain>
</file>

<file path=xl/sharedStrings.xml><?xml version="1.0" encoding="utf-8"?>
<sst xmlns="http://schemas.openxmlformats.org/spreadsheetml/2006/main" count="83" uniqueCount="81">
  <si>
    <t>Accounts</t>
  </si>
  <si>
    <t>Adjustments</t>
  </si>
  <si>
    <t>Claimed Costs</t>
  </si>
  <si>
    <t xml:space="preserve">            </t>
  </si>
  <si>
    <t>Legal Fees</t>
  </si>
  <si>
    <t>Audit Fees</t>
  </si>
  <si>
    <t>Entertainment</t>
  </si>
  <si>
    <t>Advertising &amp; Promotion</t>
  </si>
  <si>
    <t>Bad Debts</t>
  </si>
  <si>
    <t>Interest Expense</t>
  </si>
  <si>
    <t>Health Insurance</t>
  </si>
  <si>
    <t>Life Insurance</t>
  </si>
  <si>
    <t>Miscellaneous</t>
  </si>
  <si>
    <t>(1)</t>
  </si>
  <si>
    <t>(2)</t>
  </si>
  <si>
    <t>(1)  Expenses of President, Vice President, and wives on a personal trip are not claimed.</t>
  </si>
  <si>
    <t>(2)  Expressly unallowable costs per government procurement regulation FAR 31.2.</t>
  </si>
  <si>
    <t>(3)  Unallowable advertising expense per FAR 31.205-1.  The allowable portion represents</t>
  </si>
  <si>
    <t>SCHEDULE B</t>
  </si>
  <si>
    <t>Postage &amp; Handling</t>
  </si>
  <si>
    <t>Office Supplies</t>
  </si>
  <si>
    <t>Travel</t>
  </si>
  <si>
    <t>Equipment Rental</t>
  </si>
  <si>
    <t>Insurance</t>
  </si>
  <si>
    <t>Repairs &amp; Maintenance</t>
  </si>
  <si>
    <t>Description</t>
  </si>
  <si>
    <t>Total Indirect Expenses</t>
  </si>
  <si>
    <t>Indirect Expenses</t>
  </si>
  <si>
    <t>(3)</t>
  </si>
  <si>
    <t>Tech. Publications &amp; Periodicals</t>
  </si>
  <si>
    <t>Paid Absences</t>
  </si>
  <si>
    <t>Amount</t>
  </si>
  <si>
    <t>Reference</t>
  </si>
  <si>
    <t>Rent</t>
  </si>
  <si>
    <t>Telephone Expense</t>
  </si>
  <si>
    <t>Depreciation/Amortization</t>
  </si>
  <si>
    <t>Labor Overhead</t>
  </si>
  <si>
    <t>General and Administrative (G&amp;A)</t>
  </si>
  <si>
    <t>Schedule B</t>
  </si>
  <si>
    <t>Worker's Compensation Insurance</t>
  </si>
  <si>
    <t>Pension</t>
  </si>
  <si>
    <t>FICA/Medicare</t>
  </si>
  <si>
    <t>Total Fringe Benefits Cost</t>
  </si>
  <si>
    <t>Fringe Benefit Rate</t>
  </si>
  <si>
    <t>Indirect Salaries &amp; Wages</t>
  </si>
  <si>
    <t>Labor Overhead Pool</t>
  </si>
  <si>
    <t>G&amp;A Pool</t>
  </si>
  <si>
    <t>Fringe Benefits on Indirect Labor</t>
  </si>
  <si>
    <t>Total Cost Input Base</t>
  </si>
  <si>
    <t>Schedule of Labor Fringe Benefits</t>
  </si>
  <si>
    <t>Note Ref.</t>
  </si>
  <si>
    <t>Utilities</t>
  </si>
  <si>
    <t>Schedule of Indirect Expense Rate for Fiscal Year Ended MM/DD/YYYY</t>
  </si>
  <si>
    <t>Schedule A</t>
  </si>
  <si>
    <t>Labor Fringe Benefits</t>
  </si>
  <si>
    <t>Total Payroll Costs</t>
  </si>
  <si>
    <t>Schedule of Actual Indirect Expenses, Adjustments and Proposed Costs</t>
  </si>
  <si>
    <t xml:space="preserve">      allowable recruitment expense per FAR 31.205-34.</t>
  </si>
  <si>
    <t xml:space="preserve"> </t>
  </si>
  <si>
    <t>(4)  The TCI base costs includes the Direct Labor Base including the Fringe Benefits + Labor</t>
  </si>
  <si>
    <t xml:space="preserve">     Overhead + Direct Materials + Direct Consultants + Direct Subcontractors + Other Direct Costs.</t>
  </si>
  <si>
    <t xml:space="preserve">                        For Example:</t>
  </si>
  <si>
    <t>Direct Labor Base</t>
  </si>
  <si>
    <t>Direct Labor Fringe</t>
  </si>
  <si>
    <t>Direct Materials</t>
  </si>
  <si>
    <t>Direct Consultants</t>
  </si>
  <si>
    <t xml:space="preserve">Labor Overhead </t>
  </si>
  <si>
    <t>Direct Other Costs</t>
  </si>
  <si>
    <t>Total Cost Input</t>
  </si>
  <si>
    <t>Total payroll costs includes Direct and</t>
  </si>
  <si>
    <t>SCHEDULE A</t>
  </si>
  <si>
    <t>Direct Labor Base ($324,085 Dir Lab and $33,154 Fringe)</t>
  </si>
  <si>
    <t>Labor Overhead Rate ($231,538/$357,239)</t>
  </si>
  <si>
    <t>G&amp;A Rate ($150,242/$809,557)</t>
  </si>
  <si>
    <t xml:space="preserve">Indirect salaries and wages.  </t>
  </si>
  <si>
    <t>Base (Description)</t>
  </si>
  <si>
    <t>Direct Labor</t>
  </si>
  <si>
    <t>Direct Labor plus Fringe</t>
  </si>
  <si>
    <t xml:space="preserve">Total Cost Input </t>
  </si>
  <si>
    <t>Applicant Name:________________________________________________</t>
  </si>
  <si>
    <t>Grant Application Number(s):_______________________________________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</si>
</sst>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>
    <font>
      <sz val="10"/>
      <name val="Arial"/>
    </font>
    <font>
      <sz val="10"/>
      <name val="Arial"/>
    </font>
    <font>
      <u val="singleAccounting"/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  <font>
      <u val="doubleAccounting"/>
      <sz val="10"/>
      <name val="Arial"/>
      <family val="2"/>
    </font>
    <font>
      <sz val="10"/>
      <name val="Arial"/>
      <family val="2"/>
    </font>
    <font>
      <sz val="8"/>
      <name val="Arial"/>
    </font>
    <font>
      <u val="singleAccounting"/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0" fillId="0" borderId="0" xfId="2" applyNumberFormat="1" applyFont="1"/>
    <xf numFmtId="165" fontId="0" fillId="0" borderId="0" xfId="1" applyNumberFormat="1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4" fontId="7" fillId="0" borderId="2" xfId="2" applyNumberFormat="1" applyFont="1" applyBorder="1"/>
    <xf numFmtId="49" fontId="0" fillId="0" borderId="0" xfId="0" applyNumberFormat="1" applyAlignment="1">
      <alignment horizontal="center"/>
    </xf>
    <xf numFmtId="49" fontId="6" fillId="0" borderId="0" xfId="2" applyNumberFormat="1" applyFont="1" applyAlignment="1">
      <alignment horizontal="center"/>
    </xf>
    <xf numFmtId="164" fontId="7" fillId="0" borderId="0" xfId="2" applyNumberFormat="1" applyFont="1" applyBorder="1"/>
    <xf numFmtId="165" fontId="7" fillId="0" borderId="0" xfId="1" applyNumberFormat="1" applyFont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3" xfId="0" applyNumberFormat="1" applyBorder="1"/>
    <xf numFmtId="164" fontId="0" fillId="0" borderId="0" xfId="1" applyNumberFormat="1" applyFont="1"/>
    <xf numFmtId="164" fontId="0" fillId="0" borderId="0" xfId="1" applyNumberFormat="1" applyFont="1" applyBorder="1"/>
    <xf numFmtId="164" fontId="9" fillId="0" borderId="0" xfId="1" applyNumberFormat="1" applyFont="1"/>
    <xf numFmtId="164" fontId="0" fillId="0" borderId="3" xfId="2" applyNumberFormat="1" applyFont="1" applyBorder="1"/>
    <xf numFmtId="164" fontId="0" fillId="0" borderId="3" xfId="0" applyNumberFormat="1" applyBorder="1"/>
    <xf numFmtId="10" fontId="7" fillId="0" borderId="0" xfId="3" applyNumberFormat="1" applyFont="1" applyBorder="1"/>
    <xf numFmtId="10" fontId="7" fillId="0" borderId="3" xfId="3" applyNumberFormat="1" applyFont="1" applyBorder="1"/>
    <xf numFmtId="10" fontId="0" fillId="0" borderId="0" xfId="0" applyNumberFormat="1" applyBorder="1"/>
    <xf numFmtId="0" fontId="3" fillId="0" borderId="0" xfId="0" applyFont="1" applyAlignment="1"/>
    <xf numFmtId="0" fontId="0" fillId="0" borderId="0" xfId="0" quotePrefix="1"/>
    <xf numFmtId="164" fontId="7" fillId="0" borderId="3" xfId="2" applyNumberFormat="1" applyFont="1" applyBorder="1"/>
    <xf numFmtId="164" fontId="0" fillId="0" borderId="0" xfId="0" applyNumberFormat="1"/>
    <xf numFmtId="164" fontId="0" fillId="0" borderId="2" xfId="2" applyNumberFormat="1" applyFont="1" applyBorder="1"/>
    <xf numFmtId="0" fontId="5" fillId="0" borderId="0" xfId="0" applyFont="1" applyAlignment="1">
      <alignment horizontal="left"/>
    </xf>
    <xf numFmtId="10" fontId="7" fillId="0" borderId="0" xfId="0" applyNumberFormat="1" applyFont="1" applyAlignment="1">
      <alignment horizontal="left"/>
    </xf>
    <xf numFmtId="1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27</xdr:row>
      <xdr:rowOff>180975</xdr:rowOff>
    </xdr:from>
    <xdr:to>
      <xdr:col>4</xdr:col>
      <xdr:colOff>457200</xdr:colOff>
      <xdr:row>33</xdr:row>
      <xdr:rowOff>47625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3543300" y="4552950"/>
          <a:ext cx="285750" cy="914400"/>
        </a:xfrm>
        <a:prstGeom prst="leftBrace">
          <a:avLst>
            <a:gd name="adj1" fmla="val 26667"/>
            <a:gd name="adj2" fmla="val 4908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90"/>
  <sheetViews>
    <sheetView showGridLines="0" tabSelected="1" workbookViewId="0">
      <selection activeCell="K32" sqref="K32"/>
    </sheetView>
  </sheetViews>
  <sheetFormatPr defaultRowHeight="12.75"/>
  <cols>
    <col min="1" max="1" width="27.7109375" customWidth="1"/>
    <col min="2" max="2" width="10.42578125" customWidth="1"/>
    <col min="3" max="3" width="12.42578125" customWidth="1"/>
    <col min="4" max="4" width="0.28515625" hidden="1" customWidth="1"/>
    <col min="5" max="5" width="23.85546875" customWidth="1"/>
    <col min="6" max="6" width="9.85546875" customWidth="1"/>
    <col min="7" max="7" width="10.5703125" customWidth="1"/>
    <col min="8" max="8" width="8.5703125" customWidth="1"/>
    <col min="10" max="10" width="12" customWidth="1"/>
    <col min="12" max="12" width="6.140625" customWidth="1"/>
  </cols>
  <sheetData>
    <row r="3" spans="1:8">
      <c r="A3" s="35" t="s">
        <v>52</v>
      </c>
      <c r="B3" s="35"/>
      <c r="C3" s="35"/>
      <c r="D3" s="35"/>
      <c r="E3" s="35"/>
      <c r="F3" s="35"/>
      <c r="G3" s="35"/>
      <c r="H3" s="35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6" t="s">
        <v>79</v>
      </c>
      <c r="B5" s="26"/>
      <c r="C5" s="26"/>
      <c r="D5" s="2"/>
      <c r="E5" s="2"/>
      <c r="F5" s="2"/>
      <c r="G5" s="2"/>
      <c r="H5" s="2"/>
    </row>
    <row r="6" spans="1:8">
      <c r="A6" s="26"/>
      <c r="B6" s="26"/>
      <c r="C6" s="26"/>
      <c r="D6" s="2"/>
      <c r="E6" s="2"/>
      <c r="F6" s="2"/>
      <c r="G6" s="2"/>
      <c r="H6" s="2"/>
    </row>
    <row r="7" spans="1:8">
      <c r="A7" s="36" t="s">
        <v>80</v>
      </c>
      <c r="B7" s="36"/>
      <c r="C7" s="36"/>
      <c r="D7" s="36"/>
      <c r="E7" s="36"/>
      <c r="F7" s="2"/>
      <c r="G7" s="2"/>
      <c r="H7" s="2"/>
    </row>
    <row r="11" spans="1:8">
      <c r="A11" s="12" t="s">
        <v>25</v>
      </c>
      <c r="B11" s="12"/>
      <c r="C11" s="31" t="s">
        <v>31</v>
      </c>
      <c r="D11" s="12"/>
      <c r="E11" s="31" t="s">
        <v>75</v>
      </c>
      <c r="F11" s="12" t="s">
        <v>32</v>
      </c>
      <c r="G11" s="12"/>
      <c r="H11" s="12"/>
    </row>
    <row r="12" spans="1:8">
      <c r="A12" s="14"/>
      <c r="B12" s="13"/>
      <c r="C12" s="32"/>
      <c r="D12" s="13"/>
      <c r="E12" s="14"/>
      <c r="F12" s="13"/>
      <c r="G12" s="13"/>
      <c r="H12" s="13"/>
    </row>
    <row r="13" spans="1:8">
      <c r="A13" s="14" t="s">
        <v>54</v>
      </c>
      <c r="B13" s="13"/>
      <c r="C13" s="32">
        <f>C33</f>
        <v>0.1023</v>
      </c>
      <c r="D13" s="13"/>
      <c r="E13" s="14" t="s">
        <v>76</v>
      </c>
      <c r="F13" s="13" t="s">
        <v>53</v>
      </c>
      <c r="G13" s="13"/>
      <c r="H13" s="13"/>
    </row>
    <row r="14" spans="1:8">
      <c r="A14" s="14"/>
      <c r="B14" s="13"/>
      <c r="C14" s="32"/>
      <c r="D14" s="13"/>
      <c r="E14" s="14"/>
      <c r="F14" s="13"/>
      <c r="G14" s="13"/>
      <c r="H14" s="13"/>
    </row>
    <row r="15" spans="1:8">
      <c r="A15" s="14" t="s">
        <v>36</v>
      </c>
      <c r="B15" s="13"/>
      <c r="C15" s="32">
        <f>F67</f>
        <v>0.64813185953045493</v>
      </c>
      <c r="D15" s="13"/>
      <c r="E15" s="14" t="s">
        <v>77</v>
      </c>
      <c r="F15" s="13" t="s">
        <v>38</v>
      </c>
      <c r="G15" s="13"/>
      <c r="H15" s="13"/>
    </row>
    <row r="16" spans="1:8">
      <c r="A16" s="14"/>
      <c r="B16" s="13"/>
      <c r="C16" s="32"/>
      <c r="D16" s="13"/>
      <c r="E16" s="14"/>
      <c r="F16" s="13"/>
      <c r="G16" s="13"/>
      <c r="H16" s="13"/>
    </row>
    <row r="17" spans="1:8">
      <c r="A17" t="s">
        <v>37</v>
      </c>
      <c r="C17" s="33">
        <f>G71</f>
        <v>0.18558517403122918</v>
      </c>
      <c r="E17" s="34" t="s">
        <v>78</v>
      </c>
      <c r="F17" s="16" t="s">
        <v>38</v>
      </c>
      <c r="G17" s="16"/>
      <c r="H17" s="16"/>
    </row>
    <row r="18" spans="1:8">
      <c r="C18" s="15"/>
    </row>
    <row r="19" spans="1:8">
      <c r="C19" s="15"/>
      <c r="E19" s="26" t="s">
        <v>70</v>
      </c>
    </row>
    <row r="20" spans="1:8">
      <c r="B20" s="26"/>
      <c r="C20" s="26"/>
      <c r="D20" s="26"/>
      <c r="E20" s="26"/>
      <c r="F20" s="26"/>
      <c r="G20" s="26"/>
      <c r="H20" s="26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35" t="s">
        <v>49</v>
      </c>
      <c r="B22" s="35"/>
      <c r="C22" s="35"/>
      <c r="D22" s="35"/>
      <c r="E22" s="35"/>
      <c r="F22" s="2"/>
      <c r="G22" s="2"/>
      <c r="H22" s="2"/>
    </row>
    <row r="23" spans="1:8">
      <c r="C23" s="15"/>
    </row>
    <row r="24" spans="1:8">
      <c r="A24" t="s">
        <v>10</v>
      </c>
      <c r="C24" s="3">
        <v>19650</v>
      </c>
    </row>
    <row r="25" spans="1:8">
      <c r="A25" t="s">
        <v>41</v>
      </c>
      <c r="C25" s="18">
        <v>14263</v>
      </c>
    </row>
    <row r="26" spans="1:8">
      <c r="A26" t="s">
        <v>39</v>
      </c>
      <c r="C26" s="19">
        <v>1256</v>
      </c>
    </row>
    <row r="27" spans="1:8">
      <c r="A27" t="s">
        <v>11</v>
      </c>
      <c r="C27" s="18">
        <v>2236</v>
      </c>
    </row>
    <row r="28" spans="1:8" ht="15">
      <c r="A28" t="s">
        <v>40</v>
      </c>
      <c r="C28" s="20">
        <v>8359</v>
      </c>
    </row>
    <row r="29" spans="1:8" ht="13.5" thickBot="1">
      <c r="A29" t="s">
        <v>42</v>
      </c>
      <c r="C29" s="21">
        <f>SUM(C24:C28)</f>
        <v>45764</v>
      </c>
      <c r="F29" t="s">
        <v>69</v>
      </c>
    </row>
    <row r="30" spans="1:8" ht="13.5" thickTop="1">
      <c r="C30" s="18"/>
      <c r="F30" t="s">
        <v>74</v>
      </c>
    </row>
    <row r="31" spans="1:8" ht="13.5" thickBot="1">
      <c r="A31" t="s">
        <v>55</v>
      </c>
      <c r="C31" s="22">
        <f>324085+123067</f>
        <v>447152</v>
      </c>
    </row>
    <row r="32" spans="1:8" ht="13.5" thickTop="1"/>
    <row r="33" spans="1:8" ht="13.5" thickBot="1">
      <c r="A33" t="s">
        <v>43</v>
      </c>
      <c r="C33" s="17">
        <f>ROUND((C29/C31),4)</f>
        <v>0.1023</v>
      </c>
    </row>
    <row r="34" spans="1:8" ht="13.5" thickTop="1">
      <c r="C34" s="25"/>
    </row>
    <row r="35" spans="1:8">
      <c r="C35" s="25"/>
    </row>
    <row r="37" spans="1:8">
      <c r="B37" s="26"/>
      <c r="C37" s="26"/>
      <c r="D37" s="26"/>
      <c r="E37" s="26"/>
      <c r="F37" s="26"/>
      <c r="G37" s="26" t="s">
        <v>18</v>
      </c>
    </row>
    <row r="39" spans="1:8">
      <c r="A39" s="35" t="s">
        <v>56</v>
      </c>
      <c r="B39" s="35"/>
      <c r="C39" s="35"/>
      <c r="D39" s="35"/>
      <c r="E39" s="35"/>
      <c r="F39" s="35"/>
      <c r="G39" s="35"/>
      <c r="H39" s="35"/>
    </row>
    <row r="41" spans="1:8" ht="45">
      <c r="A41" s="1" t="s">
        <v>0</v>
      </c>
      <c r="B41" s="1" t="s">
        <v>27</v>
      </c>
      <c r="C41" s="1" t="s">
        <v>1</v>
      </c>
      <c r="D41" s="1" t="s">
        <v>3</v>
      </c>
      <c r="E41" s="1" t="s">
        <v>2</v>
      </c>
      <c r="F41" s="1" t="s">
        <v>45</v>
      </c>
      <c r="G41" s="1" t="s">
        <v>46</v>
      </c>
      <c r="H41" s="1" t="s">
        <v>50</v>
      </c>
    </row>
    <row r="42" spans="1:8">
      <c r="A42" t="s">
        <v>44</v>
      </c>
      <c r="B42" s="3">
        <f>90007+33060</f>
        <v>123067</v>
      </c>
      <c r="C42" s="3"/>
      <c r="D42" s="3"/>
      <c r="E42" s="3">
        <f>B42+C42</f>
        <v>123067</v>
      </c>
      <c r="F42" s="3">
        <v>76000</v>
      </c>
      <c r="G42" s="3">
        <f>E42-F42</f>
        <v>47067</v>
      </c>
      <c r="H42" s="8"/>
    </row>
    <row r="43" spans="1:8">
      <c r="A43" t="s">
        <v>47</v>
      </c>
      <c r="B43" s="4">
        <f>B42*C33</f>
        <v>12589.7541</v>
      </c>
      <c r="C43" s="3"/>
      <c r="D43" s="3"/>
      <c r="E43" s="4">
        <f>B43+C43</f>
        <v>12589.7541</v>
      </c>
      <c r="F43" s="3">
        <f>F42/E42*E43</f>
        <v>7774.8</v>
      </c>
      <c r="G43" s="4">
        <f t="shared" ref="G43:G62" si="0">E43-F43</f>
        <v>4814.9540999999999</v>
      </c>
      <c r="H43" s="8"/>
    </row>
    <row r="44" spans="1:8">
      <c r="A44" t="s">
        <v>4</v>
      </c>
      <c r="B44" s="4">
        <v>1744</v>
      </c>
      <c r="C44" s="4"/>
      <c r="D44" s="4"/>
      <c r="E44" s="4">
        <f>B44+C44</f>
        <v>1744</v>
      </c>
      <c r="F44" s="4">
        <v>0</v>
      </c>
      <c r="G44" s="4">
        <f t="shared" si="0"/>
        <v>1744</v>
      </c>
      <c r="H44" s="8"/>
    </row>
    <row r="45" spans="1:8">
      <c r="A45" t="s">
        <v>5</v>
      </c>
      <c r="B45" s="4">
        <v>20585</v>
      </c>
      <c r="C45" s="4"/>
      <c r="D45" s="4"/>
      <c r="E45" s="4">
        <f t="shared" ref="E45:E53" si="1">B45+C45</f>
        <v>20585</v>
      </c>
      <c r="F45" s="4">
        <v>0</v>
      </c>
      <c r="G45" s="4">
        <f t="shared" si="0"/>
        <v>20585</v>
      </c>
      <c r="H45" s="8"/>
    </row>
    <row r="46" spans="1:8">
      <c r="A46" t="s">
        <v>21</v>
      </c>
      <c r="B46" s="4">
        <v>12987</v>
      </c>
      <c r="C46" s="4">
        <v>-1295</v>
      </c>
      <c r="D46" s="4"/>
      <c r="E46" s="4">
        <f t="shared" si="1"/>
        <v>11692</v>
      </c>
      <c r="F46" s="4">
        <v>9600</v>
      </c>
      <c r="G46" s="4">
        <f t="shared" si="0"/>
        <v>2092</v>
      </c>
      <c r="H46" s="8" t="s">
        <v>13</v>
      </c>
    </row>
    <row r="47" spans="1:8">
      <c r="A47" t="s">
        <v>6</v>
      </c>
      <c r="B47" s="4">
        <v>484</v>
      </c>
      <c r="C47" s="4">
        <v>-484</v>
      </c>
      <c r="D47" s="4"/>
      <c r="E47" s="4">
        <f t="shared" si="1"/>
        <v>0</v>
      </c>
      <c r="F47" s="4">
        <v>0</v>
      </c>
      <c r="G47" s="4">
        <f t="shared" si="0"/>
        <v>0</v>
      </c>
      <c r="H47" s="8" t="s">
        <v>14</v>
      </c>
    </row>
    <row r="48" spans="1:8">
      <c r="A48" t="s">
        <v>7</v>
      </c>
      <c r="B48" s="4">
        <v>354</v>
      </c>
      <c r="C48" s="4">
        <v>-287</v>
      </c>
      <c r="D48" s="4"/>
      <c r="E48" s="4">
        <f t="shared" si="1"/>
        <v>67</v>
      </c>
      <c r="F48" s="4">
        <v>0</v>
      </c>
      <c r="G48" s="4">
        <f t="shared" si="0"/>
        <v>67</v>
      </c>
      <c r="H48" s="8" t="s">
        <v>28</v>
      </c>
    </row>
    <row r="49" spans="1:8">
      <c r="A49" t="s">
        <v>8</v>
      </c>
      <c r="B49" s="4">
        <v>3018</v>
      </c>
      <c r="C49" s="4">
        <v>-3018</v>
      </c>
      <c r="D49" s="4"/>
      <c r="E49" s="4">
        <f t="shared" si="1"/>
        <v>0</v>
      </c>
      <c r="F49" s="4">
        <v>0</v>
      </c>
      <c r="G49" s="4">
        <f t="shared" si="0"/>
        <v>0</v>
      </c>
      <c r="H49" s="8" t="s">
        <v>14</v>
      </c>
    </row>
    <row r="50" spans="1:8">
      <c r="A50" t="s">
        <v>29</v>
      </c>
      <c r="B50" s="4">
        <v>6435</v>
      </c>
      <c r="C50" s="4"/>
      <c r="D50" s="4"/>
      <c r="E50" s="4">
        <f t="shared" si="1"/>
        <v>6435</v>
      </c>
      <c r="F50" s="4">
        <v>5500</v>
      </c>
      <c r="G50" s="4">
        <f t="shared" si="0"/>
        <v>935</v>
      </c>
      <c r="H50" s="8"/>
    </row>
    <row r="51" spans="1:8">
      <c r="A51" t="s">
        <v>9</v>
      </c>
      <c r="B51" s="4">
        <v>1001</v>
      </c>
      <c r="C51" s="4">
        <v>-1001</v>
      </c>
      <c r="D51" s="4"/>
      <c r="E51" s="4">
        <f t="shared" si="1"/>
        <v>0</v>
      </c>
      <c r="F51" s="4">
        <v>0</v>
      </c>
      <c r="G51" s="4">
        <f t="shared" si="0"/>
        <v>0</v>
      </c>
      <c r="H51" s="8"/>
    </row>
    <row r="52" spans="1:8">
      <c r="A52" t="s">
        <v>30</v>
      </c>
      <c r="B52" s="4">
        <v>70142</v>
      </c>
      <c r="C52" s="4"/>
      <c r="D52" s="4"/>
      <c r="E52" s="4">
        <f t="shared" si="1"/>
        <v>70142</v>
      </c>
      <c r="F52" s="4">
        <f>F42/E42*E52</f>
        <v>43316.177366800199</v>
      </c>
      <c r="G52" s="4">
        <f t="shared" si="0"/>
        <v>26825.822633199801</v>
      </c>
      <c r="H52" s="8"/>
    </row>
    <row r="53" spans="1:8">
      <c r="A53" t="s">
        <v>33</v>
      </c>
      <c r="B53" s="4">
        <v>75500</v>
      </c>
      <c r="C53" s="4"/>
      <c r="D53" s="4"/>
      <c r="E53" s="4">
        <f t="shared" si="1"/>
        <v>75500</v>
      </c>
      <c r="F53" s="4">
        <v>62892</v>
      </c>
      <c r="G53" s="4">
        <f t="shared" si="0"/>
        <v>12608</v>
      </c>
      <c r="H53" s="8"/>
    </row>
    <row r="54" spans="1:8">
      <c r="A54" t="s">
        <v>19</v>
      </c>
      <c r="B54" s="4">
        <v>6235</v>
      </c>
      <c r="C54" s="4"/>
      <c r="D54" s="4"/>
      <c r="E54" s="4">
        <f>B54+C54</f>
        <v>6235</v>
      </c>
      <c r="F54" s="4">
        <v>0</v>
      </c>
      <c r="G54" s="4">
        <f t="shared" si="0"/>
        <v>6235</v>
      </c>
      <c r="H54" s="8"/>
    </row>
    <row r="55" spans="1:8">
      <c r="A55" t="s">
        <v>20</v>
      </c>
      <c r="B55" s="4">
        <v>6461</v>
      </c>
      <c r="C55" s="4"/>
      <c r="D55" s="4"/>
      <c r="E55" s="4">
        <f t="shared" ref="E55:E62" si="2">B55+C55</f>
        <v>6461</v>
      </c>
      <c r="F55" s="4">
        <v>0</v>
      </c>
      <c r="G55" s="4">
        <f t="shared" si="0"/>
        <v>6461</v>
      </c>
      <c r="H55" s="8"/>
    </row>
    <row r="56" spans="1:8">
      <c r="A56" t="s">
        <v>34</v>
      </c>
      <c r="B56" s="4">
        <v>2250</v>
      </c>
      <c r="C56" s="4"/>
      <c r="D56" s="4"/>
      <c r="E56" s="4">
        <f t="shared" si="2"/>
        <v>2250</v>
      </c>
      <c r="F56" s="4">
        <v>1640</v>
      </c>
      <c r="G56" s="4">
        <f t="shared" si="0"/>
        <v>610</v>
      </c>
      <c r="H56" s="8"/>
    </row>
    <row r="57" spans="1:8">
      <c r="A57" t="s">
        <v>22</v>
      </c>
      <c r="B57" s="4">
        <v>27151</v>
      </c>
      <c r="C57" s="4"/>
      <c r="D57" s="4"/>
      <c r="E57" s="4">
        <f t="shared" si="2"/>
        <v>27151</v>
      </c>
      <c r="F57" s="4">
        <v>21565</v>
      </c>
      <c r="G57" s="4">
        <f t="shared" si="0"/>
        <v>5586</v>
      </c>
      <c r="H57" s="8"/>
    </row>
    <row r="58" spans="1:8">
      <c r="A58" t="s">
        <v>23</v>
      </c>
      <c r="B58" s="4">
        <v>737</v>
      </c>
      <c r="C58" s="4"/>
      <c r="D58" s="4"/>
      <c r="E58" s="4">
        <f t="shared" si="2"/>
        <v>737</v>
      </c>
      <c r="F58" s="4">
        <v>0</v>
      </c>
      <c r="G58" s="4">
        <f t="shared" si="0"/>
        <v>737</v>
      </c>
      <c r="H58" s="8"/>
    </row>
    <row r="59" spans="1:8">
      <c r="A59" t="s">
        <v>35</v>
      </c>
      <c r="B59" s="4">
        <v>2824</v>
      </c>
      <c r="C59" s="4"/>
      <c r="D59" s="4"/>
      <c r="E59" s="4">
        <f t="shared" si="2"/>
        <v>2824</v>
      </c>
      <c r="F59" s="4">
        <v>0</v>
      </c>
      <c r="G59" s="4">
        <f t="shared" si="0"/>
        <v>2824</v>
      </c>
      <c r="H59" s="8"/>
    </row>
    <row r="60" spans="1:8">
      <c r="A60" t="s">
        <v>24</v>
      </c>
      <c r="B60" s="4">
        <v>1681</v>
      </c>
      <c r="C60" s="4"/>
      <c r="D60" s="4"/>
      <c r="E60" s="4">
        <f t="shared" si="2"/>
        <v>1681</v>
      </c>
      <c r="F60" s="4">
        <v>0</v>
      </c>
      <c r="G60" s="4">
        <f t="shared" si="0"/>
        <v>1681</v>
      </c>
      <c r="H60" s="8"/>
    </row>
    <row r="61" spans="1:8">
      <c r="A61" t="s">
        <v>51</v>
      </c>
      <c r="B61" s="4">
        <v>9562</v>
      </c>
      <c r="C61" s="4"/>
      <c r="D61" s="4"/>
      <c r="E61" s="4">
        <f t="shared" si="2"/>
        <v>9562</v>
      </c>
      <c r="F61" s="4">
        <v>1250</v>
      </c>
      <c r="G61" s="4">
        <f t="shared" si="0"/>
        <v>8312</v>
      </c>
      <c r="H61" s="8"/>
    </row>
    <row r="62" spans="1:8" ht="15">
      <c r="A62" t="s">
        <v>12</v>
      </c>
      <c r="B62" s="11">
        <f>2445+612</f>
        <v>3057</v>
      </c>
      <c r="C62" s="5"/>
      <c r="D62" s="6"/>
      <c r="E62" s="4">
        <f t="shared" si="2"/>
        <v>3057</v>
      </c>
      <c r="F62" s="4">
        <v>2000</v>
      </c>
      <c r="G62" s="4">
        <f t="shared" si="0"/>
        <v>1057</v>
      </c>
      <c r="H62" s="8"/>
    </row>
    <row r="63" spans="1:8" ht="15.75" thickBot="1">
      <c r="A63" s="2" t="s">
        <v>26</v>
      </c>
      <c r="B63" s="7">
        <f t="shared" ref="B63:G63" si="3">SUM(B42:B62)</f>
        <v>387864.75410000002</v>
      </c>
      <c r="C63" s="7">
        <f t="shared" si="3"/>
        <v>-6085</v>
      </c>
      <c r="D63" s="7">
        <f t="shared" si="3"/>
        <v>0</v>
      </c>
      <c r="E63" s="7">
        <f t="shared" si="3"/>
        <v>381779.75410000002</v>
      </c>
      <c r="F63" s="7">
        <f t="shared" si="3"/>
        <v>231537.97736680019</v>
      </c>
      <c r="G63" s="7">
        <f t="shared" si="3"/>
        <v>150241.7767331998</v>
      </c>
      <c r="H63" s="9"/>
    </row>
    <row r="64" spans="1:8" ht="15.75" thickTop="1">
      <c r="A64" s="2"/>
      <c r="B64" s="10"/>
      <c r="C64" s="10"/>
      <c r="D64" s="10"/>
      <c r="E64" s="10"/>
      <c r="F64" s="10"/>
      <c r="G64" s="10"/>
      <c r="H64" s="9"/>
    </row>
    <row r="65" spans="1:9" ht="15.75" thickBot="1">
      <c r="A65" s="14" t="s">
        <v>71</v>
      </c>
      <c r="B65" s="10"/>
      <c r="C65" s="10"/>
      <c r="D65" s="10"/>
      <c r="E65" s="10"/>
      <c r="F65" s="28">
        <f>324085+33154</f>
        <v>357239</v>
      </c>
      <c r="G65" s="10"/>
      <c r="H65" s="9"/>
    </row>
    <row r="66" spans="1:9" ht="15.75" thickTop="1">
      <c r="A66" s="14"/>
      <c r="B66" s="10"/>
      <c r="C66" s="10"/>
      <c r="D66" s="10"/>
      <c r="E66" s="10"/>
      <c r="F66" s="10"/>
      <c r="G66" s="10"/>
      <c r="H66" s="9"/>
    </row>
    <row r="67" spans="1:9" ht="15.75" thickBot="1">
      <c r="A67" s="14" t="s">
        <v>72</v>
      </c>
      <c r="B67" s="10"/>
      <c r="C67" s="10"/>
      <c r="D67" s="10"/>
      <c r="E67" s="10"/>
      <c r="F67" s="24">
        <f>F63/F65</f>
        <v>0.64813185953045493</v>
      </c>
      <c r="G67" s="10"/>
      <c r="H67" s="9"/>
    </row>
    <row r="68" spans="1:9" ht="15.75" thickTop="1">
      <c r="A68" s="14"/>
      <c r="B68" s="10"/>
      <c r="C68" s="10"/>
      <c r="D68" s="10"/>
      <c r="E68" s="10"/>
      <c r="F68" s="23"/>
      <c r="G68" s="10"/>
      <c r="H68" s="9"/>
    </row>
    <row r="69" spans="1:9" ht="15.75" thickBot="1">
      <c r="A69" s="14" t="s">
        <v>48</v>
      </c>
      <c r="B69" s="10"/>
      <c r="C69" s="10"/>
      <c r="D69" s="10"/>
      <c r="E69" s="10"/>
      <c r="F69" s="23"/>
      <c r="G69" s="28">
        <f>+E89</f>
        <v>809557</v>
      </c>
      <c r="H69" s="9"/>
    </row>
    <row r="70" spans="1:9" ht="15.75" thickTop="1">
      <c r="A70" s="14"/>
      <c r="B70" s="10"/>
      <c r="C70" s="10"/>
      <c r="D70" s="10"/>
      <c r="E70" s="10"/>
      <c r="F70" s="23"/>
      <c r="G70" s="10"/>
      <c r="H70" s="9"/>
    </row>
    <row r="71" spans="1:9" ht="15.75" thickBot="1">
      <c r="A71" s="14" t="s">
        <v>73</v>
      </c>
      <c r="B71" s="10"/>
      <c r="C71" s="10"/>
      <c r="D71" s="10"/>
      <c r="E71" s="10"/>
      <c r="F71" s="10"/>
      <c r="G71" s="24">
        <f>G63/G69</f>
        <v>0.18558517403122918</v>
      </c>
      <c r="H71" s="9"/>
      <c r="I71" t="s">
        <v>58</v>
      </c>
    </row>
    <row r="72" spans="1:9" ht="15.75" thickTop="1">
      <c r="A72" s="2"/>
      <c r="B72" s="10"/>
      <c r="C72" s="10"/>
      <c r="D72" s="10"/>
      <c r="E72" s="10"/>
      <c r="F72" s="10"/>
      <c r="G72" s="10"/>
      <c r="H72" s="9"/>
    </row>
    <row r="73" spans="1:9">
      <c r="A73" t="s">
        <v>15</v>
      </c>
    </row>
    <row r="75" spans="1:9">
      <c r="A75" t="s">
        <v>16</v>
      </c>
    </row>
    <row r="77" spans="1:9">
      <c r="A77" t="s">
        <v>17</v>
      </c>
    </row>
    <row r="78" spans="1:9">
      <c r="A78" t="s">
        <v>57</v>
      </c>
    </row>
    <row r="80" spans="1:9">
      <c r="A80" s="27" t="s">
        <v>59</v>
      </c>
    </row>
    <row r="81" spans="1:11">
      <c r="A81" t="s">
        <v>60</v>
      </c>
    </row>
    <row r="83" spans="1:11">
      <c r="A83" t="s">
        <v>61</v>
      </c>
      <c r="B83" t="s">
        <v>62</v>
      </c>
      <c r="E83" s="3">
        <v>324085</v>
      </c>
    </row>
    <row r="84" spans="1:11">
      <c r="B84" t="s">
        <v>63</v>
      </c>
      <c r="E84" s="3">
        <v>33154</v>
      </c>
    </row>
    <row r="85" spans="1:11">
      <c r="B85" t="s">
        <v>66</v>
      </c>
      <c r="E85" s="3">
        <v>231541</v>
      </c>
      <c r="K85" s="29"/>
    </row>
    <row r="86" spans="1:11">
      <c r="B86" t="s">
        <v>64</v>
      </c>
      <c r="E86" s="3">
        <v>190777</v>
      </c>
    </row>
    <row r="87" spans="1:11">
      <c r="B87" t="s">
        <v>65</v>
      </c>
      <c r="E87" s="3">
        <v>20000</v>
      </c>
    </row>
    <row r="88" spans="1:11">
      <c r="B88" t="s">
        <v>67</v>
      </c>
      <c r="E88" s="3">
        <v>10000</v>
      </c>
    </row>
    <row r="89" spans="1:11" ht="13.5" thickBot="1">
      <c r="B89" t="s">
        <v>68</v>
      </c>
      <c r="E89" s="30">
        <f>SUM(E83:E88)</f>
        <v>809557</v>
      </c>
    </row>
    <row r="90" spans="1:11" ht="13.5" thickTop="1"/>
  </sheetData>
  <mergeCells count="4">
    <mergeCell ref="A39:H39"/>
    <mergeCell ref="A3:H3"/>
    <mergeCell ref="A22:E22"/>
    <mergeCell ref="A7:E7"/>
  </mergeCells>
  <phoneticPr fontId="8" type="noConversion"/>
  <printOptions horizontalCentered="1"/>
  <pageMargins left="0.25" right="0.25" top="0.5" bottom="0.5" header="0" footer="0"/>
  <pageSetup scale="92" fitToHeight="8" orientation="portrait" r:id="rId1"/>
  <headerFooter alignWithMargins="0"/>
  <rowBreaks count="2" manualBreakCount="2">
    <brk id="18" max="16383" man="1"/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2007-04-13T21:51:36Z</cp:lastPrinted>
  <dcterms:created xsi:type="dcterms:W3CDTF">2001-04-11T11:48:50Z</dcterms:created>
  <dcterms:modified xsi:type="dcterms:W3CDTF">2010-07-27T14:41:00Z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