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480" windowHeight="11580" activeTab="0"/>
  </bookViews>
  <sheets>
    <sheet name="Work sheet" sheetId="1" r:id="rId1"/>
    <sheet name="Industry ratios" sheetId="2" r:id="rId2"/>
    <sheet name="operating margin summary " sheetId="3" r:id="rId3"/>
    <sheet name="equity rates" sheetId="4" r:id="rId4"/>
    <sheet name="Betas" sheetId="5" r:id="rId5"/>
  </sheets>
  <definedNames/>
  <calcPr fullCalcOnLoad="1"/>
</workbook>
</file>

<file path=xl/sharedStrings.xml><?xml version="1.0" encoding="utf-8"?>
<sst xmlns="http://schemas.openxmlformats.org/spreadsheetml/2006/main" count="243" uniqueCount="105">
  <si>
    <t xml:space="preserve"> = To Be Inserted by Company</t>
  </si>
  <si>
    <t>PH I</t>
  </si>
  <si>
    <t>PHII - Year 1</t>
  </si>
  <si>
    <t>PHII - Year 2</t>
  </si>
  <si>
    <t>First year of commercial sales:</t>
  </si>
  <si>
    <t>Automotive</t>
  </si>
  <si>
    <t>Biotechnology</t>
  </si>
  <si>
    <t>Chemical (Basic)</t>
  </si>
  <si>
    <t>Chemical (Diversified)</t>
  </si>
  <si>
    <t>Chemical (Specialty)</t>
  </si>
  <si>
    <t>Coal</t>
  </si>
  <si>
    <t>Computer Software</t>
  </si>
  <si>
    <t>Electric Utility (East)</t>
  </si>
  <si>
    <t>Electric Utility (West)</t>
  </si>
  <si>
    <t>Electrical Equipment</t>
  </si>
  <si>
    <t>Electronics</t>
  </si>
  <si>
    <t>Environmental</t>
  </si>
  <si>
    <t>Internet</t>
  </si>
  <si>
    <t>IT Services</t>
  </si>
  <si>
    <t>Machinery</t>
  </si>
  <si>
    <t>Med Supp Non-Invasive</t>
  </si>
  <si>
    <t>Natural Gas (Div.)</t>
  </si>
  <si>
    <t>Natural Gas Utility</t>
  </si>
  <si>
    <t>Oil/Gas Distribution</t>
  </si>
  <si>
    <t>Paper/Forest Products</t>
  </si>
  <si>
    <t>Petroleum (Integrated)</t>
  </si>
  <si>
    <t>Petroleum (Producing)</t>
  </si>
  <si>
    <t>Pipeline MLPs</t>
  </si>
  <si>
    <t>Power</t>
  </si>
  <si>
    <t>Precision Instrument</t>
  </si>
  <si>
    <t>Semiconductor</t>
  </si>
  <si>
    <t>Semiconductor Equip</t>
  </si>
  <si>
    <t>Telecom. Equipment</t>
  </si>
  <si>
    <t>Telecom. Services</t>
  </si>
  <si>
    <t>Water Utility</t>
  </si>
  <si>
    <t>Total Market</t>
  </si>
  <si>
    <t>Industry Name</t>
  </si>
  <si>
    <t>Betas by Sector</t>
  </si>
  <si>
    <t>Data Used: Value Line database, of 5891 firms</t>
  </si>
  <si>
    <t>Date of Analysis: Data used is as of January 2012</t>
  </si>
  <si>
    <t>average 10-year treasury bond rate over the last 30 years, which is closer to 4%</t>
  </si>
  <si>
    <t>Risk free rate = Expected inflation + Expected real growth</t>
  </si>
  <si>
    <t>Cost of equity = Risk free rate of return + Beta x (market rate of return- risk free rate of return) where Beta= sensitivity to movements in the relevant market</t>
  </si>
  <si>
    <t>Risk free rate</t>
  </si>
  <si>
    <t>Equity  premium</t>
  </si>
  <si>
    <t>Equity premium 5%</t>
  </si>
  <si>
    <t>Cost of equity</t>
  </si>
  <si>
    <t>Expected market return</t>
  </si>
  <si>
    <t xml:space="preserve">year </t>
  </si>
  <si>
    <t>Beta: The measurement of how a company’s stock price reacts to a change in the market. A beta higher than 1 means that a change in share price is exaggerated compared to the rest of shares in the same market. A beta less than 1 means that the share is stable and not very responsive to changes in the market. Less than 0 means that a share is moving in the opposite of the market change.</t>
  </si>
  <si>
    <t xml:space="preserve">Rate to use is </t>
  </si>
  <si>
    <t>Middle yr</t>
  </si>
  <si>
    <t>end of yr</t>
  </si>
  <si>
    <t xml:space="preserve">Discount Formula DF(T) is 1/(1+r/12)^((T*12)-6)   is avg for the yr </t>
  </si>
  <si>
    <t>Year</t>
  </si>
  <si>
    <t>($ in1000s)</t>
  </si>
  <si>
    <t>Market Size</t>
  </si>
  <si>
    <t>Market Share</t>
  </si>
  <si>
    <t>Discount  Rate</t>
  </si>
  <si>
    <t>Net Present Value (NPV)</t>
  </si>
  <si>
    <t>Market growth rate</t>
  </si>
  <si>
    <t>Operating Profits</t>
  </si>
  <si>
    <t>Operating Margin</t>
  </si>
  <si>
    <t>Discount factor</t>
  </si>
  <si>
    <t>Gross Revenues  Licensing</t>
  </si>
  <si>
    <t>Cumulative NPV 10yr Profits:</t>
  </si>
  <si>
    <t>Semiconductor and related device manufacturing</t>
  </si>
  <si>
    <t>Electromedical and Electrotherapeutic apparatus  Manufacturing</t>
  </si>
  <si>
    <t>Instruments and related products mfg. for measuring , displaying, &amp; controlling industrial process variables</t>
  </si>
  <si>
    <t>3 to 5 MM</t>
  </si>
  <si>
    <t>Analytical Laboratory Instrument Manufacturing</t>
  </si>
  <si>
    <t>Switchgear and switchgear apparatus Mfg.</t>
  </si>
  <si>
    <t>Engineering Services</t>
  </si>
  <si>
    <t>Custom computer programming Services</t>
  </si>
  <si>
    <t>Computer Systems Design Services</t>
  </si>
  <si>
    <t>Other Scientific and Technical consulting Services</t>
  </si>
  <si>
    <t>Operating profit as a % of sales</t>
  </si>
  <si>
    <t>Electric Util. (Central)</t>
  </si>
  <si>
    <t>Royalty rate</t>
  </si>
  <si>
    <t>DOE Investment Multiple</t>
  </si>
  <si>
    <t xml:space="preserve">NAICS </t>
  </si>
  <si>
    <t>sales</t>
  </si>
  <si>
    <t>5 to 10 Mil.</t>
  </si>
  <si>
    <t>10 to 25 mil</t>
  </si>
  <si>
    <t>25 mil. And over</t>
  </si>
  <si>
    <t>% of sales</t>
  </si>
  <si>
    <t>Gross Profit</t>
  </si>
  <si>
    <t>Profit before taves</t>
  </si>
  <si>
    <t># of companies</t>
  </si>
  <si>
    <t>Net Sales</t>
  </si>
  <si>
    <t>Operating expenses</t>
  </si>
  <si>
    <t>Operating profit</t>
  </si>
  <si>
    <t>All other expenses</t>
  </si>
  <si>
    <t>1 to 3 MM</t>
  </si>
  <si>
    <t>Number of Firms</t>
  </si>
  <si>
    <t>Average Beta</t>
  </si>
  <si>
    <t>Tax Rate</t>
  </si>
  <si>
    <t>Aerospace/Defense</t>
  </si>
  <si>
    <t>Gross Revenues  mfg/licensee</t>
  </si>
  <si>
    <t>Market size PHII - Year 1</t>
  </si>
  <si>
    <t>DOE SBIR Funding: Years 0 - 2</t>
  </si>
  <si>
    <t xml:space="preserve">Cumulative NPV SBIR funding </t>
  </si>
  <si>
    <t>SBIR Funding</t>
  </si>
  <si>
    <t>Project NPV and Investment Multiple</t>
  </si>
  <si>
    <t xml:space="preserve">Project NPV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</si>
</sst>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&quot;$&quot;#,##0"/>
    <numFmt numFmtId="167" formatCode="_(&quot;$&quot;* #,##0_);_(&quot;$&quot;* \(#,##0\);_(&quot;$&quot;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Verdana"/>
      <family val="2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dotted"/>
      <bottom/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/>
      <bottom style="thin">
        <color indexed="22"/>
      </bottom>
    </border>
    <border>
      <left/>
      <right/>
      <top style="dotted">
        <color indexed="22"/>
      </top>
      <bottom style="thin">
        <color indexed="22"/>
      </bottom>
    </border>
    <border>
      <left/>
      <right/>
      <top style="thin"/>
      <bottom style="double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dotted"/>
      <bottom/>
    </border>
    <border>
      <left/>
      <right style="medium"/>
      <top style="dotted"/>
      <bottom style="dotted"/>
    </border>
    <border>
      <left style="medium"/>
      <right/>
      <top/>
      <bottom style="dotted"/>
    </border>
    <border>
      <left style="medium"/>
      <right/>
      <top/>
      <bottom style="thin">
        <color indexed="22"/>
      </bottom>
    </border>
    <border>
      <left/>
      <right style="medium"/>
      <top style="dotted">
        <color indexed="22"/>
      </top>
      <bottom style="thin">
        <color indexed="22"/>
      </bottom>
    </border>
    <border>
      <left/>
      <right style="medium"/>
      <top style="dotted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otted">
        <color indexed="22"/>
      </top>
      <bottom style="medium"/>
    </border>
    <border>
      <left/>
      <right style="medium"/>
      <top style="dotted">
        <color indexed="22"/>
      </top>
      <bottom style="medium"/>
    </border>
    <border>
      <left/>
      <right style="medium"/>
      <top style="thin"/>
      <bottom style="double"/>
    </border>
    <border>
      <left style="medium"/>
      <right/>
      <top style="dotted"/>
      <bottom style="dotted"/>
    </border>
    <border>
      <left/>
      <right style="medium"/>
      <top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dotted"/>
    </border>
    <border>
      <left/>
      <right/>
      <top style="dotted">
        <color indexed="22"/>
      </top>
      <bottom style="dotted"/>
    </border>
    <border>
      <left style="medium"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22"/>
      </top>
      <bottom style="dotted"/>
    </border>
    <border>
      <left/>
      <right/>
      <top style="thin">
        <color indexed="22"/>
      </top>
      <bottom style="dotted"/>
    </border>
    <border>
      <left/>
      <right style="medium"/>
      <top style="thin">
        <color indexed="22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2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1" fillId="29" borderId="7" applyNumberFormat="0" applyFont="0" applyAlignment="0" applyProtection="0"/>
    <xf numFmtId="0" fontId="43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5" fillId="30" borderId="0" xfId="0" applyFont="1" applyFill="1" applyAlignment="1">
      <alignment/>
    </xf>
    <xf numFmtId="0" fontId="5" fillId="30" borderId="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0" fontId="9" fillId="30" borderId="11" xfId="0" applyFont="1" applyFill="1" applyBorder="1" applyAlignment="1">
      <alignment vertical="center"/>
    </xf>
    <xf numFmtId="166" fontId="9" fillId="30" borderId="12" xfId="0" applyNumberFormat="1" applyFont="1" applyFill="1" applyBorder="1" applyAlignment="1">
      <alignment horizontal="right" vertical="center"/>
    </xf>
    <xf numFmtId="0" fontId="9" fillId="30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66" fontId="9" fillId="3" borderId="15" xfId="0" applyNumberFormat="1" applyFont="1" applyFill="1" applyBorder="1" applyAlignment="1">
      <alignment horizontal="right" vertical="center"/>
    </xf>
    <xf numFmtId="0" fontId="9" fillId="30" borderId="0" xfId="0" applyFont="1" applyFill="1" applyBorder="1" applyAlignment="1">
      <alignment vertical="center"/>
    </xf>
    <xf numFmtId="0" fontId="9" fillId="30" borderId="12" xfId="0" applyFont="1" applyFill="1" applyBorder="1" applyAlignment="1">
      <alignment vertical="center"/>
    </xf>
    <xf numFmtId="9" fontId="9" fillId="31" borderId="11" xfId="0" applyNumberFormat="1" applyFont="1" applyFill="1" applyBorder="1" applyAlignment="1">
      <alignment horizontal="right" vertical="center"/>
    </xf>
    <xf numFmtId="0" fontId="10" fillId="30" borderId="0" xfId="0" applyFont="1" applyFill="1" applyBorder="1" applyAlignment="1">
      <alignment horizontal="right" vertical="center"/>
    </xf>
    <xf numFmtId="0" fontId="10" fillId="30" borderId="0" xfId="0" applyFont="1" applyFill="1" applyBorder="1" applyAlignment="1">
      <alignment vertical="center"/>
    </xf>
    <xf numFmtId="0" fontId="0" fillId="30" borderId="0" xfId="0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7" fillId="30" borderId="0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/>
    </xf>
    <xf numFmtId="0" fontId="3" fillId="0" borderId="0" xfId="0" applyFont="1" applyAlignment="1">
      <alignment/>
    </xf>
    <xf numFmtId="166" fontId="9" fillId="30" borderId="0" xfId="0" applyNumberFormat="1" applyFont="1" applyFill="1" applyBorder="1" applyAlignment="1">
      <alignment horizontal="right" vertical="center"/>
    </xf>
    <xf numFmtId="164" fontId="9" fillId="30" borderId="11" xfId="0" applyNumberFormat="1" applyFont="1" applyFill="1" applyBorder="1" applyAlignment="1">
      <alignment horizontal="right" vertical="center"/>
    </xf>
    <xf numFmtId="2" fontId="12" fillId="30" borderId="0" xfId="0" applyNumberFormat="1" applyFont="1" applyFill="1" applyBorder="1" applyAlignment="1">
      <alignment/>
    </xf>
    <xf numFmtId="164" fontId="9" fillId="31" borderId="11" xfId="0" applyNumberFormat="1" applyFont="1" applyFill="1" applyBorder="1" applyAlignment="1">
      <alignment horizontal="right" vertical="center"/>
    </xf>
    <xf numFmtId="0" fontId="9" fillId="31" borderId="16" xfId="0" applyFont="1" applyFill="1" applyBorder="1" applyAlignment="1">
      <alignment/>
    </xf>
    <xf numFmtId="0" fontId="9" fillId="30" borderId="17" xfId="0" applyFont="1" applyFill="1" applyBorder="1" applyAlignment="1">
      <alignment/>
    </xf>
    <xf numFmtId="0" fontId="6" fillId="30" borderId="18" xfId="0" applyFont="1" applyFill="1" applyBorder="1" applyAlignment="1">
      <alignment horizontal="left" vertical="center"/>
    </xf>
    <xf numFmtId="0" fontId="10" fillId="30" borderId="19" xfId="0" applyFont="1" applyFill="1" applyBorder="1" applyAlignment="1">
      <alignment vertical="center"/>
    </xf>
    <xf numFmtId="166" fontId="9" fillId="30" borderId="20" xfId="0" applyNumberFormat="1" applyFont="1" applyFill="1" applyBorder="1" applyAlignment="1">
      <alignment horizontal="right" vertical="center"/>
    </xf>
    <xf numFmtId="0" fontId="10" fillId="30" borderId="18" xfId="0" applyFont="1" applyFill="1" applyBorder="1" applyAlignment="1">
      <alignment vertical="center"/>
    </xf>
    <xf numFmtId="0" fontId="10" fillId="30" borderId="21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166" fontId="9" fillId="3" borderId="23" xfId="0" applyNumberFormat="1" applyFont="1" applyFill="1" applyBorder="1" applyAlignment="1">
      <alignment horizontal="right" vertical="center"/>
    </xf>
    <xf numFmtId="0" fontId="9" fillId="30" borderId="18" xfId="0" applyFont="1" applyFill="1" applyBorder="1" applyAlignment="1">
      <alignment vertical="center"/>
    </xf>
    <xf numFmtId="164" fontId="9" fillId="31" borderId="24" xfId="0" applyNumberFormat="1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166" fontId="9" fillId="3" borderId="27" xfId="0" applyNumberFormat="1" applyFont="1" applyFill="1" applyBorder="1" applyAlignment="1">
      <alignment horizontal="right" vertical="center"/>
    </xf>
    <xf numFmtId="166" fontId="9" fillId="3" borderId="28" xfId="0" applyNumberFormat="1" applyFont="1" applyFill="1" applyBorder="1" applyAlignment="1">
      <alignment horizontal="right" vertical="center"/>
    </xf>
    <xf numFmtId="0" fontId="9" fillId="32" borderId="29" xfId="0" applyFont="1" applyFill="1" applyBorder="1" applyAlignment="1">
      <alignment/>
    </xf>
    <xf numFmtId="0" fontId="10" fillId="0" borderId="30" xfId="0" applyFont="1" applyBorder="1" applyAlignment="1">
      <alignment vertical="center"/>
    </xf>
    <xf numFmtId="9" fontId="9" fillId="31" borderId="24" xfId="0" applyNumberFormat="1" applyFont="1" applyFill="1" applyBorder="1" applyAlignment="1">
      <alignment horizontal="right" vertical="center"/>
    </xf>
    <xf numFmtId="0" fontId="11" fillId="30" borderId="18" xfId="0" applyFont="1" applyFill="1" applyBorder="1" applyAlignment="1">
      <alignment vertical="center"/>
    </xf>
    <xf numFmtId="166" fontId="9" fillId="30" borderId="31" xfId="0" applyNumberFormat="1" applyFont="1" applyFill="1" applyBorder="1" applyAlignment="1">
      <alignment horizontal="right" vertical="center"/>
    </xf>
    <xf numFmtId="0" fontId="8" fillId="3" borderId="32" xfId="0" applyFont="1" applyFill="1" applyBorder="1" applyAlignment="1">
      <alignment horizontal="left"/>
    </xf>
    <xf numFmtId="0" fontId="0" fillId="30" borderId="0" xfId="0" applyFill="1" applyAlignment="1">
      <alignment/>
    </xf>
    <xf numFmtId="0" fontId="3" fillId="30" borderId="0" xfId="0" applyFont="1" applyFill="1" applyAlignment="1">
      <alignment/>
    </xf>
    <xf numFmtId="0" fontId="0" fillId="30" borderId="33" xfId="0" applyFill="1" applyBorder="1" applyAlignment="1">
      <alignment/>
    </xf>
    <xf numFmtId="167" fontId="9" fillId="30" borderId="11" xfId="44" applyNumberFormat="1" applyFont="1" applyFill="1" applyBorder="1" applyAlignment="1">
      <alignment horizontal="right" vertical="center"/>
    </xf>
    <xf numFmtId="164" fontId="9" fillId="30" borderId="24" xfId="0" applyNumberFormat="1" applyFont="1" applyFill="1" applyBorder="1" applyAlignment="1">
      <alignment horizontal="right" vertical="center"/>
    </xf>
    <xf numFmtId="2" fontId="12" fillId="30" borderId="31" xfId="0" applyNumberFormat="1" applyFont="1" applyFill="1" applyBorder="1" applyAlignment="1">
      <alignment/>
    </xf>
    <xf numFmtId="0" fontId="0" fillId="30" borderId="34" xfId="0" applyFill="1" applyBorder="1" applyAlignment="1">
      <alignment/>
    </xf>
    <xf numFmtId="0" fontId="13" fillId="30" borderId="35" xfId="0" applyFont="1" applyFill="1" applyBorder="1" applyAlignment="1">
      <alignment horizontal="center"/>
    </xf>
    <xf numFmtId="0" fontId="13" fillId="30" borderId="33" xfId="0" applyFont="1" applyFill="1" applyBorder="1" applyAlignment="1">
      <alignment horizontal="center"/>
    </xf>
    <xf numFmtId="0" fontId="13" fillId="30" borderId="36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13" fillId="30" borderId="10" xfId="0" applyFont="1" applyFill="1" applyBorder="1" applyAlignment="1">
      <alignment/>
    </xf>
    <xf numFmtId="0" fontId="13" fillId="30" borderId="37" xfId="0" applyFont="1" applyFill="1" applyBorder="1" applyAlignment="1">
      <alignment/>
    </xf>
    <xf numFmtId="0" fontId="9" fillId="30" borderId="16" xfId="0" applyFont="1" applyFill="1" applyBorder="1" applyAlignment="1">
      <alignment/>
    </xf>
    <xf numFmtId="0" fontId="9" fillId="30" borderId="29" xfId="0" applyFont="1" applyFill="1" applyBorder="1" applyAlignment="1">
      <alignment/>
    </xf>
    <xf numFmtId="49" fontId="13" fillId="30" borderId="0" xfId="0" applyNumberFormat="1" applyFont="1" applyFill="1" applyAlignment="1">
      <alignment/>
    </xf>
    <xf numFmtId="0" fontId="13" fillId="30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66" fontId="9" fillId="33" borderId="0" xfId="0" applyNumberFormat="1" applyFont="1" applyFill="1" applyBorder="1" applyAlignment="1">
      <alignment horizontal="right" vertical="center"/>
    </xf>
    <xf numFmtId="0" fontId="9" fillId="31" borderId="38" xfId="42" applyNumberFormat="1" applyFont="1" applyFill="1" applyBorder="1" applyAlignment="1">
      <alignment horizontal="right" vertical="center"/>
    </xf>
    <xf numFmtId="166" fontId="9" fillId="31" borderId="39" xfId="0" applyNumberFormat="1" applyFont="1" applyFill="1" applyBorder="1" applyAlignment="1">
      <alignment horizontal="right" vertical="center"/>
    </xf>
    <xf numFmtId="164" fontId="9" fillId="31" borderId="2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1" fillId="33" borderId="22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3" fillId="34" borderId="0" xfId="0" applyFont="1" applyFill="1" applyAlignment="1">
      <alignment/>
    </xf>
    <xf numFmtId="166" fontId="9" fillId="34" borderId="15" xfId="0" applyNumberFormat="1" applyFont="1" applyFill="1" applyBorder="1" applyAlignment="1">
      <alignment horizontal="right" vertical="center"/>
    </xf>
    <xf numFmtId="166" fontId="9" fillId="34" borderId="23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1" fillId="30" borderId="18" xfId="0" applyFont="1" applyFill="1" applyBorder="1" applyAlignment="1">
      <alignment/>
    </xf>
    <xf numFmtId="0" fontId="44" fillId="0" borderId="40" xfId="0" applyFont="1" applyBorder="1" applyAlignment="1">
      <alignment/>
    </xf>
    <xf numFmtId="0" fontId="11" fillId="33" borderId="41" xfId="0" applyFont="1" applyFill="1" applyBorder="1" applyAlignment="1">
      <alignment horizontal="left" vertical="center"/>
    </xf>
    <xf numFmtId="0" fontId="19" fillId="33" borderId="33" xfId="0" applyFont="1" applyFill="1" applyBorder="1" applyAlignment="1">
      <alignment vertical="center"/>
    </xf>
    <xf numFmtId="166" fontId="11" fillId="33" borderId="42" xfId="0" applyNumberFormat="1" applyFont="1" applyFill="1" applyBorder="1" applyAlignment="1">
      <alignment horizontal="right" vertical="center"/>
    </xf>
    <xf numFmtId="166" fontId="11" fillId="30" borderId="24" xfId="0" applyNumberFormat="1" applyFont="1" applyFill="1" applyBorder="1" applyAlignment="1">
      <alignment horizontal="right" vertical="center"/>
    </xf>
    <xf numFmtId="0" fontId="11" fillId="30" borderId="0" xfId="0" applyFont="1" applyFill="1" applyBorder="1" applyAlignment="1" quotePrefix="1">
      <alignment horizontal="center" vertical="center"/>
    </xf>
    <xf numFmtId="0" fontId="11" fillId="3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right" vertical="center"/>
    </xf>
    <xf numFmtId="0" fontId="11" fillId="30" borderId="0" xfId="0" applyFont="1" applyFill="1" applyBorder="1" applyAlignment="1" quotePrefix="1">
      <alignment horizontal="right" vertical="center"/>
    </xf>
    <xf numFmtId="8" fontId="10" fillId="30" borderId="0" xfId="0" applyNumberFormat="1" applyFont="1" applyFill="1" applyBorder="1" applyAlignment="1">
      <alignment vertical="center"/>
    </xf>
    <xf numFmtId="0" fontId="34" fillId="30" borderId="0" xfId="0" applyFont="1" applyFill="1" applyBorder="1" applyAlignment="1">
      <alignment vertical="center"/>
    </xf>
    <xf numFmtId="167" fontId="8" fillId="3" borderId="43" xfId="44" applyNumberFormat="1" applyFont="1" applyFill="1" applyBorder="1" applyAlignment="1">
      <alignment horizontal="right" vertical="center"/>
    </xf>
    <xf numFmtId="0" fontId="20" fillId="3" borderId="44" xfId="0" applyFont="1" applyFill="1" applyBorder="1" applyAlignment="1">
      <alignment vertical="center"/>
    </xf>
    <xf numFmtId="0" fontId="8" fillId="35" borderId="25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168" fontId="8" fillId="35" borderId="38" xfId="0" applyNumberFormat="1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44" fillId="0" borderId="0" xfId="0" applyFont="1" applyAlignment="1">
      <alignment/>
    </xf>
    <xf numFmtId="0" fontId="3" fillId="0" borderId="0" xfId="0" applyFont="1" applyAlignment="1">
      <alignment wrapText="1"/>
    </xf>
    <xf numFmtId="0" fontId="44" fillId="0" borderId="48" xfId="0" applyFont="1" applyBorder="1" applyAlignment="1">
      <alignment horizontal="center"/>
    </xf>
    <xf numFmtId="0" fontId="44" fillId="0" borderId="48" xfId="0" applyFont="1" applyBorder="1" applyAlignment="1">
      <alignment horizontal="center" wrapText="1"/>
    </xf>
    <xf numFmtId="0" fontId="44" fillId="0" borderId="48" xfId="0" applyFont="1" applyBorder="1" applyAlignment="1">
      <alignment wrapText="1"/>
    </xf>
    <xf numFmtId="0" fontId="0" fillId="0" borderId="48" xfId="0" applyBorder="1" applyAlignment="1">
      <alignment/>
    </xf>
    <xf numFmtId="164" fontId="0" fillId="0" borderId="48" xfId="59" applyNumberFormat="1" applyFont="1" applyBorder="1" applyAlignment="1">
      <alignment/>
    </xf>
    <xf numFmtId="0" fontId="44" fillId="0" borderId="49" xfId="0" applyFont="1" applyBorder="1" applyAlignment="1">
      <alignment horizontal="center"/>
    </xf>
    <xf numFmtId="0" fontId="44" fillId="0" borderId="49" xfId="0" applyFont="1" applyBorder="1" applyAlignment="1">
      <alignment wrapText="1"/>
    </xf>
    <xf numFmtId="0" fontId="0" fillId="0" borderId="49" xfId="0" applyBorder="1" applyAlignment="1">
      <alignment/>
    </xf>
    <xf numFmtId="164" fontId="0" fillId="0" borderId="49" xfId="59" applyNumberFormat="1" applyFont="1" applyBorder="1" applyAlignment="1">
      <alignment/>
    </xf>
    <xf numFmtId="0" fontId="44" fillId="0" borderId="50" xfId="0" applyFont="1" applyBorder="1" applyAlignment="1">
      <alignment horizontal="center"/>
    </xf>
    <xf numFmtId="0" fontId="44" fillId="0" borderId="51" xfId="0" applyFont="1" applyBorder="1" applyAlignment="1">
      <alignment horizontal="center" wrapText="1"/>
    </xf>
    <xf numFmtId="0" fontId="44" fillId="0" borderId="52" xfId="0" applyFont="1" applyBorder="1" applyAlignment="1">
      <alignment horizontal="center" wrapText="1"/>
    </xf>
    <xf numFmtId="0" fontId="0" fillId="30" borderId="0" xfId="0" applyFill="1" applyAlignment="1">
      <alignment horizontal="right"/>
    </xf>
    <xf numFmtId="0" fontId="9" fillId="30" borderId="34" xfId="0" applyFont="1" applyFill="1" applyBorder="1" applyAlignment="1">
      <alignment horizontal="right"/>
    </xf>
    <xf numFmtId="0" fontId="0" fillId="30" borderId="33" xfId="0" applyFill="1" applyBorder="1" applyAlignment="1">
      <alignment horizontal="right"/>
    </xf>
    <xf numFmtId="0" fontId="0" fillId="30" borderId="36" xfId="0" applyFill="1" applyBorder="1" applyAlignment="1">
      <alignment horizontal="right"/>
    </xf>
    <xf numFmtId="0" fontId="0" fillId="0" borderId="0" xfId="0" applyAlignment="1">
      <alignment horizontal="right"/>
    </xf>
    <xf numFmtId="0" fontId="8" fillId="33" borderId="34" xfId="0" applyFont="1" applyFill="1" applyBorder="1" applyAlignment="1">
      <alignment horizontal="right" vertical="center"/>
    </xf>
    <xf numFmtId="0" fontId="8" fillId="33" borderId="33" xfId="0" applyFont="1" applyFill="1" applyBorder="1" applyAlignment="1">
      <alignment horizontal="right" vertical="center"/>
    </xf>
    <xf numFmtId="0" fontId="46" fillId="30" borderId="18" xfId="0" applyFont="1" applyFill="1" applyBorder="1" applyAlignment="1">
      <alignment horizontal="right"/>
    </xf>
    <xf numFmtId="0" fontId="46" fillId="30" borderId="0" xfId="0" applyFont="1" applyFill="1" applyBorder="1" applyAlignment="1">
      <alignment horizontal="right"/>
    </xf>
    <xf numFmtId="0" fontId="8" fillId="30" borderId="25" xfId="0" applyFont="1" applyFill="1" applyBorder="1" applyAlignment="1">
      <alignment horizontal="right"/>
    </xf>
    <xf numFmtId="0" fontId="8" fillId="30" borderId="2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15</xdr:row>
      <xdr:rowOff>0</xdr:rowOff>
    </xdr:from>
    <xdr:to>
      <xdr:col>25</xdr:col>
      <xdr:colOff>342900</xdr:colOff>
      <xdr:row>64</xdr:row>
      <xdr:rowOff>57150</xdr:rowOff>
    </xdr:to>
    <xdr:pic>
      <xdr:nvPicPr>
        <xdr:cNvPr id="1" name="Picture 1" descr="http://3.bp.blogspot.com/-YEDyKOzwrVE/ToWzgLfFNSI/AAAAAAAAAFI/nh0DZIUgFEc/s1600/riskfree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409950"/>
          <a:ext cx="68389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</xdr:row>
      <xdr:rowOff>85725</xdr:rowOff>
    </xdr:from>
    <xdr:to>
      <xdr:col>20</xdr:col>
      <xdr:colOff>200025</xdr:colOff>
      <xdr:row>3</xdr:row>
      <xdr:rowOff>104775</xdr:rowOff>
    </xdr:to>
    <xdr:pic>
      <xdr:nvPicPr>
        <xdr:cNvPr id="2" name="Picture 2" descr="E_s = R_f + \beta_s(R_m - R_f).\,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466725"/>
          <a:ext cx="1952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104775</xdr:rowOff>
    </xdr:from>
    <xdr:to>
      <xdr:col>2</xdr:col>
      <xdr:colOff>561975</xdr:colOff>
      <xdr:row>24</xdr:row>
      <xdr:rowOff>9525</xdr:rowOff>
    </xdr:to>
    <xdr:pic>
      <xdr:nvPicPr>
        <xdr:cNvPr id="3" name="Picture 3" descr=" DF(T) = \frac{1}{( 1 + \frac{r}{360} )^{ 360*T } }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31337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3">
      <selection activeCell="O11" sqref="O11:P14"/>
    </sheetView>
  </sheetViews>
  <sheetFormatPr defaultColWidth="8.8515625" defaultRowHeight="15"/>
  <cols>
    <col min="1" max="1" width="1.8515625" style="0" customWidth="1"/>
    <col min="2" max="2" width="10.140625" style="0" customWidth="1"/>
    <col min="3" max="3" width="14.421875" style="0" customWidth="1"/>
    <col min="4" max="4" width="9.28125" style="0" customWidth="1"/>
    <col min="5" max="6" width="10.7109375" style="0" bestFit="1" customWidth="1"/>
    <col min="7" max="7" width="8.7109375" style="0" customWidth="1"/>
    <col min="8" max="8" width="11.421875" style="0" customWidth="1"/>
    <col min="9" max="13" width="8.140625" style="0" bestFit="1" customWidth="1"/>
  </cols>
  <sheetData>
    <row r="1" spans="1:14" ht="15">
      <c r="A1" s="51"/>
      <c r="B1" s="77"/>
      <c r="C1" s="66" t="s">
        <v>0</v>
      </c>
      <c r="D1" s="67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thickBot="1">
      <c r="A3" s="51"/>
      <c r="B3" s="52" t="s">
        <v>100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51"/>
      <c r="B4" s="57"/>
      <c r="C4" s="53"/>
      <c r="D4" s="58" t="s">
        <v>1</v>
      </c>
      <c r="E4" s="59" t="s">
        <v>2</v>
      </c>
      <c r="F4" s="60" t="s">
        <v>3</v>
      </c>
      <c r="G4" s="51"/>
      <c r="H4" s="51"/>
      <c r="I4" s="51"/>
      <c r="J4" s="51"/>
      <c r="K4" s="51"/>
      <c r="L4" s="51"/>
      <c r="M4" s="51"/>
      <c r="N4" s="51"/>
    </row>
    <row r="5" spans="1:14" ht="15">
      <c r="A5" s="51"/>
      <c r="B5" s="31"/>
      <c r="C5" s="61"/>
      <c r="D5" s="62">
        <v>0</v>
      </c>
      <c r="E5" s="62">
        <v>1</v>
      </c>
      <c r="F5" s="63">
        <v>2</v>
      </c>
      <c r="G5" s="51"/>
      <c r="H5" s="51"/>
      <c r="I5" s="51"/>
      <c r="J5" s="51"/>
      <c r="K5" s="51"/>
      <c r="L5" s="51"/>
      <c r="M5" s="51"/>
      <c r="N5" s="51"/>
    </row>
    <row r="6" spans="1:14" ht="15.75" thickBot="1">
      <c r="A6" s="51"/>
      <c r="B6" s="32" t="s">
        <v>55</v>
      </c>
      <c r="C6" s="10" t="s">
        <v>54</v>
      </c>
      <c r="D6" s="30">
        <v>2011</v>
      </c>
      <c r="E6" s="64">
        <f>D6+1</f>
        <v>2012</v>
      </c>
      <c r="F6" s="65">
        <f>E6+1</f>
        <v>2013</v>
      </c>
      <c r="G6" s="51"/>
      <c r="H6" s="51"/>
      <c r="I6" s="51"/>
      <c r="J6" s="51"/>
      <c r="K6" s="51"/>
      <c r="L6" s="51"/>
      <c r="M6" s="51"/>
      <c r="N6" s="51"/>
    </row>
    <row r="7" spans="1:14" ht="15.75" thickTop="1">
      <c r="A7" s="51"/>
      <c r="B7" s="75" t="s">
        <v>102</v>
      </c>
      <c r="C7" s="76"/>
      <c r="D7" s="78">
        <v>150</v>
      </c>
      <c r="E7" s="78">
        <v>500</v>
      </c>
      <c r="F7" s="79">
        <v>500</v>
      </c>
      <c r="G7" s="51"/>
      <c r="H7" s="51"/>
      <c r="I7" s="51"/>
      <c r="J7" s="51"/>
      <c r="K7" s="51"/>
      <c r="L7" s="51"/>
      <c r="M7" s="51"/>
      <c r="N7" s="51"/>
    </row>
    <row r="8" spans="1:14" ht="15.75" thickBot="1">
      <c r="A8" s="51"/>
      <c r="B8" s="39"/>
      <c r="C8" s="17" t="s">
        <v>58</v>
      </c>
      <c r="D8" s="27"/>
      <c r="E8" s="29">
        <v>0.15</v>
      </c>
      <c r="F8" s="40">
        <v>0.15</v>
      </c>
      <c r="G8" s="51"/>
      <c r="H8" s="51"/>
      <c r="I8" s="51"/>
      <c r="J8" s="51"/>
      <c r="K8" s="51"/>
      <c r="L8" s="51"/>
      <c r="M8" s="51"/>
      <c r="N8" s="51"/>
    </row>
    <row r="9" spans="1:14" ht="15">
      <c r="A9" s="51"/>
      <c r="B9" s="39"/>
      <c r="C9" s="16" t="s">
        <v>63</v>
      </c>
      <c r="D9" s="28"/>
      <c r="E9" s="28">
        <f>1/(1+E8/12)^((E5*12)-6)</f>
        <v>0.9281748759929553</v>
      </c>
      <c r="F9" s="56">
        <f>1/(1+F8/12)^((F5*12)-6)</f>
        <v>0.7996306383659099</v>
      </c>
      <c r="G9" s="51"/>
      <c r="H9" s="123" t="s">
        <v>99</v>
      </c>
      <c r="I9" s="124"/>
      <c r="J9" s="124"/>
      <c r="K9" s="72">
        <v>66150</v>
      </c>
      <c r="L9" s="51"/>
      <c r="M9" s="51"/>
      <c r="N9" s="51"/>
    </row>
    <row r="10" spans="1:14" ht="15.75" thickBot="1">
      <c r="A10" s="51"/>
      <c r="B10" s="41" t="s">
        <v>59</v>
      </c>
      <c r="C10" s="42"/>
      <c r="D10" s="43">
        <f>D7</f>
        <v>150</v>
      </c>
      <c r="E10" s="43">
        <f>E7*E9</f>
        <v>464.08743799647766</v>
      </c>
      <c r="F10" s="44">
        <f>F7*F9</f>
        <v>399.8153191829549</v>
      </c>
      <c r="G10" s="51"/>
      <c r="H10" s="125" t="s">
        <v>60</v>
      </c>
      <c r="I10" s="126"/>
      <c r="J10" s="126"/>
      <c r="K10" s="73">
        <v>0.05</v>
      </c>
      <c r="L10" s="51"/>
      <c r="M10" s="51"/>
      <c r="N10" s="51"/>
    </row>
    <row r="11" spans="1:14" ht="15.75" thickBot="1">
      <c r="A11" s="51"/>
      <c r="B11" s="68"/>
      <c r="C11" s="69"/>
      <c r="D11" s="70"/>
      <c r="E11" s="70"/>
      <c r="F11" s="70"/>
      <c r="G11" s="51"/>
      <c r="H11" s="127" t="s">
        <v>4</v>
      </c>
      <c r="I11" s="128"/>
      <c r="J11" s="128"/>
      <c r="K11" s="71">
        <v>2017</v>
      </c>
      <c r="L11" s="51"/>
      <c r="M11" s="51"/>
      <c r="N11" s="51"/>
    </row>
    <row r="12" spans="1:14" ht="15">
      <c r="A12" s="51"/>
      <c r="F12" s="70"/>
      <c r="G12" s="51"/>
      <c r="H12" s="51"/>
      <c r="I12" s="51"/>
      <c r="J12" s="51"/>
      <c r="K12" s="51"/>
      <c r="L12" s="51"/>
      <c r="M12" s="51"/>
      <c r="N12" s="51"/>
    </row>
    <row r="13" spans="1:14" ht="15.75" thickBot="1">
      <c r="A13" s="51"/>
      <c r="B13" s="52" t="str">
        <f>CONCATENATE("Ten Year Revenue Projection: Years ",D14," - ",D14+9)</f>
        <v>Ten Year Revenue Projection: Years 6 - 15</v>
      </c>
      <c r="C13" s="51"/>
      <c r="D13" s="51"/>
      <c r="E13" s="51"/>
      <c r="F13" s="51"/>
      <c r="G13" s="51"/>
      <c r="H13" s="51"/>
      <c r="I13" s="8"/>
      <c r="J13" s="8"/>
      <c r="K13" s="8"/>
      <c r="L13" s="8"/>
      <c r="M13" s="8"/>
      <c r="N13" s="51"/>
    </row>
    <row r="14" spans="1:14" s="122" customFormat="1" ht="15">
      <c r="A14" s="118"/>
      <c r="B14" s="119"/>
      <c r="C14" s="120"/>
      <c r="D14" s="120">
        <f>D15-$D$6</f>
        <v>6</v>
      </c>
      <c r="E14" s="120">
        <f aca="true" t="shared" si="0" ref="E14:M14">E15-$D$6</f>
        <v>7</v>
      </c>
      <c r="F14" s="120">
        <f t="shared" si="0"/>
        <v>8</v>
      </c>
      <c r="G14" s="120">
        <f t="shared" si="0"/>
        <v>9</v>
      </c>
      <c r="H14" s="120">
        <f t="shared" si="0"/>
        <v>10</v>
      </c>
      <c r="I14" s="120">
        <f t="shared" si="0"/>
        <v>11</v>
      </c>
      <c r="J14" s="120">
        <f t="shared" si="0"/>
        <v>12</v>
      </c>
      <c r="K14" s="120">
        <f t="shared" si="0"/>
        <v>13</v>
      </c>
      <c r="L14" s="120">
        <f t="shared" si="0"/>
        <v>14</v>
      </c>
      <c r="M14" s="121">
        <f t="shared" si="0"/>
        <v>15</v>
      </c>
      <c r="N14" s="118"/>
    </row>
    <row r="15" spans="1:14" ht="15.75" thickBot="1">
      <c r="A15" s="51"/>
      <c r="B15" s="32" t="s">
        <v>55</v>
      </c>
      <c r="C15" s="10" t="s">
        <v>54</v>
      </c>
      <c r="D15" s="24">
        <f>K11</f>
        <v>2017</v>
      </c>
      <c r="E15" s="24">
        <f>D15+1</f>
        <v>2018</v>
      </c>
      <c r="F15" s="24">
        <f aca="true" t="shared" si="1" ref="F15:M15">E15+1</f>
        <v>2019</v>
      </c>
      <c r="G15" s="24">
        <f t="shared" si="1"/>
        <v>2020</v>
      </c>
      <c r="H15" s="24">
        <f t="shared" si="1"/>
        <v>2021</v>
      </c>
      <c r="I15" s="24">
        <f t="shared" si="1"/>
        <v>2022</v>
      </c>
      <c r="J15" s="24">
        <f t="shared" si="1"/>
        <v>2023</v>
      </c>
      <c r="K15" s="24">
        <f t="shared" si="1"/>
        <v>2024</v>
      </c>
      <c r="L15" s="24">
        <f t="shared" si="1"/>
        <v>2025</v>
      </c>
      <c r="M15" s="45">
        <f t="shared" si="1"/>
        <v>2026</v>
      </c>
      <c r="N15" s="51"/>
    </row>
    <row r="16" spans="1:14" ht="15.75" thickTop="1">
      <c r="A16" s="51"/>
      <c r="B16" s="33"/>
      <c r="C16" s="11" t="s">
        <v>56</v>
      </c>
      <c r="D16" s="54">
        <f>K9*(1+K10)^(D14-E5)</f>
        <v>84426.02535937501</v>
      </c>
      <c r="E16" s="12">
        <f>D16*(1+E17)</f>
        <v>88647.32662734376</v>
      </c>
      <c r="F16" s="12">
        <f aca="true" t="shared" si="2" ref="F16:M16">E16*(1+F17)</f>
        <v>93079.69295871095</v>
      </c>
      <c r="G16" s="12">
        <f t="shared" si="2"/>
        <v>97733.6776066465</v>
      </c>
      <c r="H16" s="12">
        <f t="shared" si="2"/>
        <v>102620.36148697883</v>
      </c>
      <c r="I16" s="12">
        <f t="shared" si="2"/>
        <v>107751.37956132778</v>
      </c>
      <c r="J16" s="12">
        <f t="shared" si="2"/>
        <v>113138.94853939417</v>
      </c>
      <c r="K16" s="12">
        <f t="shared" si="2"/>
        <v>118795.89596636388</v>
      </c>
      <c r="L16" s="12">
        <f t="shared" si="2"/>
        <v>124735.69076468208</v>
      </c>
      <c r="M16" s="34">
        <f t="shared" si="2"/>
        <v>130972.47530291618</v>
      </c>
      <c r="N16" s="51"/>
    </row>
    <row r="17" spans="1:14" ht="15">
      <c r="A17" s="51"/>
      <c r="B17" s="35"/>
      <c r="C17" s="16" t="s">
        <v>60</v>
      </c>
      <c r="D17" s="27">
        <f>K10</f>
        <v>0.05</v>
      </c>
      <c r="E17" s="27">
        <f>K10</f>
        <v>0.05</v>
      </c>
      <c r="F17" s="27">
        <f>K10</f>
        <v>0.05</v>
      </c>
      <c r="G17" s="27">
        <f>K10</f>
        <v>0.05</v>
      </c>
      <c r="H17" s="27">
        <f>K10</f>
        <v>0.05</v>
      </c>
      <c r="I17" s="27">
        <f>K10</f>
        <v>0.05</v>
      </c>
      <c r="J17" s="27">
        <f>K10</f>
        <v>0.05</v>
      </c>
      <c r="K17" s="27">
        <f>K10</f>
        <v>0.05</v>
      </c>
      <c r="L17" s="27">
        <f>K10</f>
        <v>0.05</v>
      </c>
      <c r="M17" s="55">
        <f>K10</f>
        <v>0.05</v>
      </c>
      <c r="N17" s="51"/>
    </row>
    <row r="18" spans="1:14" ht="15">
      <c r="A18" s="51"/>
      <c r="B18" s="36"/>
      <c r="C18" s="13" t="s">
        <v>57</v>
      </c>
      <c r="D18" s="29">
        <v>0.01</v>
      </c>
      <c r="E18" s="29">
        <v>0.02</v>
      </c>
      <c r="F18" s="29">
        <v>0.04</v>
      </c>
      <c r="G18" s="29">
        <v>0.06</v>
      </c>
      <c r="H18" s="29">
        <v>0.08</v>
      </c>
      <c r="I18" s="29">
        <v>0.1</v>
      </c>
      <c r="J18" s="29">
        <v>0.1</v>
      </c>
      <c r="K18" s="29">
        <v>0.1</v>
      </c>
      <c r="L18" s="29">
        <v>0.1</v>
      </c>
      <c r="M18" s="40">
        <v>0.1</v>
      </c>
      <c r="N18" s="51"/>
    </row>
    <row r="19" spans="1:14" ht="15">
      <c r="A19" s="51"/>
      <c r="B19" s="37" t="s">
        <v>98</v>
      </c>
      <c r="C19" s="14"/>
      <c r="D19" s="15">
        <f aca="true" t="shared" si="3" ref="D19:M19">D18*D16</f>
        <v>844.2602535937501</v>
      </c>
      <c r="E19" s="15">
        <f t="shared" si="3"/>
        <v>1772.9465325468752</v>
      </c>
      <c r="F19" s="15">
        <f t="shared" si="3"/>
        <v>3723.187718348438</v>
      </c>
      <c r="G19" s="15">
        <f t="shared" si="3"/>
        <v>5864.0206563987895</v>
      </c>
      <c r="H19" s="15">
        <f t="shared" si="3"/>
        <v>8209.628918958306</v>
      </c>
      <c r="I19" s="15">
        <f t="shared" si="3"/>
        <v>10775.137956132778</v>
      </c>
      <c r="J19" s="15">
        <f t="shared" si="3"/>
        <v>11313.894853939419</v>
      </c>
      <c r="K19" s="15">
        <f t="shared" si="3"/>
        <v>11879.58959663639</v>
      </c>
      <c r="L19" s="15">
        <f t="shared" si="3"/>
        <v>12473.569076468208</v>
      </c>
      <c r="M19" s="38">
        <f t="shared" si="3"/>
        <v>13097.24753029162</v>
      </c>
      <c r="N19" s="51"/>
    </row>
    <row r="20" spans="1:14" ht="15">
      <c r="A20" s="51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51"/>
    </row>
    <row r="21" spans="1:14" ht="15">
      <c r="A21" s="51"/>
      <c r="B21" s="46"/>
      <c r="C21" s="17" t="s">
        <v>78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47">
        <v>0</v>
      </c>
      <c r="N21" s="51"/>
    </row>
    <row r="22" spans="1:14" ht="15">
      <c r="A22" s="51"/>
      <c r="B22" s="37" t="s">
        <v>64</v>
      </c>
      <c r="C22" s="14"/>
      <c r="D22" s="15">
        <f>IF(D21&gt;0,D19*D21,0)</f>
        <v>0</v>
      </c>
      <c r="E22" s="15">
        <f aca="true" t="shared" si="4" ref="E22:M22">IF(E21&gt;0,E19*E21,0)</f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38">
        <f t="shared" si="4"/>
        <v>0</v>
      </c>
      <c r="N22" s="51"/>
    </row>
    <row r="23" spans="1:14" ht="15">
      <c r="A23" s="51"/>
      <c r="B23" s="48"/>
      <c r="C23" s="16"/>
      <c r="D23" s="26"/>
      <c r="E23" s="26"/>
      <c r="F23" s="26"/>
      <c r="G23" s="26"/>
      <c r="H23" s="26"/>
      <c r="I23" s="26"/>
      <c r="J23" s="26"/>
      <c r="K23" s="26"/>
      <c r="L23" s="26"/>
      <c r="M23" s="49"/>
      <c r="N23" s="51"/>
    </row>
    <row r="24" spans="1:14" ht="15">
      <c r="A24" s="51"/>
      <c r="B24" s="48"/>
      <c r="C24" s="16" t="s">
        <v>62</v>
      </c>
      <c r="D24" s="18">
        <v>0.05</v>
      </c>
      <c r="E24" s="18">
        <v>0.08</v>
      </c>
      <c r="F24" s="18">
        <v>0.1</v>
      </c>
      <c r="G24" s="18">
        <v>0.15</v>
      </c>
      <c r="H24" s="18">
        <v>0.15</v>
      </c>
      <c r="I24" s="18">
        <v>0.15</v>
      </c>
      <c r="J24" s="18">
        <v>0.15</v>
      </c>
      <c r="K24" s="18">
        <v>0.15</v>
      </c>
      <c r="L24" s="18">
        <v>0.15</v>
      </c>
      <c r="M24" s="47">
        <v>0.15</v>
      </c>
      <c r="N24" s="51"/>
    </row>
    <row r="25" spans="1:14" ht="15">
      <c r="A25" s="51"/>
      <c r="B25" s="37" t="s">
        <v>61</v>
      </c>
      <c r="C25" s="14"/>
      <c r="D25" s="15">
        <f>IF(D21=0,D24*D19,D24*D22)</f>
        <v>42.21301267968751</v>
      </c>
      <c r="E25" s="15">
        <f aca="true" t="shared" si="5" ref="E25:M25">IF(E21=0,E24*E19,E24*E22)</f>
        <v>141.83572260375</v>
      </c>
      <c r="F25" s="15">
        <f t="shared" si="5"/>
        <v>372.3187718348438</v>
      </c>
      <c r="G25" s="15">
        <f t="shared" si="5"/>
        <v>879.6030984598184</v>
      </c>
      <c r="H25" s="15">
        <f t="shared" si="5"/>
        <v>1231.4443378437459</v>
      </c>
      <c r="I25" s="15">
        <f t="shared" si="5"/>
        <v>1616.2706934199166</v>
      </c>
      <c r="J25" s="15">
        <f t="shared" si="5"/>
        <v>1697.0842280909128</v>
      </c>
      <c r="K25" s="15">
        <f t="shared" si="5"/>
        <v>1781.9384394954584</v>
      </c>
      <c r="L25" s="15">
        <f t="shared" si="5"/>
        <v>1871.035361470231</v>
      </c>
      <c r="M25" s="38">
        <f t="shared" si="5"/>
        <v>1964.5871295437428</v>
      </c>
      <c r="N25" s="51"/>
    </row>
    <row r="26" spans="1:14" ht="15">
      <c r="A26" s="51"/>
      <c r="B26" s="39"/>
      <c r="C26" s="17" t="s">
        <v>58</v>
      </c>
      <c r="D26" s="29">
        <v>0.15</v>
      </c>
      <c r="E26" s="29">
        <v>0.15</v>
      </c>
      <c r="F26" s="29">
        <v>0.15</v>
      </c>
      <c r="G26" s="29">
        <v>0.15</v>
      </c>
      <c r="H26" s="29">
        <v>0.15</v>
      </c>
      <c r="I26" s="29">
        <v>0.15</v>
      </c>
      <c r="J26" s="29">
        <v>0.15</v>
      </c>
      <c r="K26" s="29">
        <v>0.15</v>
      </c>
      <c r="L26" s="29">
        <v>0.15</v>
      </c>
      <c r="M26" s="40">
        <v>0.15</v>
      </c>
      <c r="N26" s="51"/>
    </row>
    <row r="27" spans="1:14" ht="15">
      <c r="A27" s="51"/>
      <c r="B27" s="39"/>
      <c r="C27" s="16" t="s">
        <v>63</v>
      </c>
      <c r="D27" s="28">
        <f>1/(1+D26/12)^((D14*12)-6)</f>
        <v>0.44048172566441834</v>
      </c>
      <c r="E27" s="28">
        <f aca="true" t="shared" si="6" ref="E27:M27">1/(1+E26/12)^((E14*12)-6)</f>
        <v>0.3794787949897383</v>
      </c>
      <c r="F27" s="28">
        <f t="shared" si="6"/>
        <v>0.3269242455623996</v>
      </c>
      <c r="G27" s="28">
        <f t="shared" si="6"/>
        <v>0.28164804923931086</v>
      </c>
      <c r="H27" s="28">
        <f t="shared" si="6"/>
        <v>0.24264221671246003</v>
      </c>
      <c r="I27" s="28">
        <f t="shared" si="6"/>
        <v>0.20903835652385888</v>
      </c>
      <c r="J27" s="28">
        <f t="shared" si="6"/>
        <v>0.18008834196391524</v>
      </c>
      <c r="K27" s="28">
        <f t="shared" si="6"/>
        <v>0.15514765543810824</v>
      </c>
      <c r="L27" s="28">
        <f t="shared" si="6"/>
        <v>0.13366103949563307</v>
      </c>
      <c r="M27" s="56">
        <f t="shared" si="6"/>
        <v>0.11515013506717173</v>
      </c>
      <c r="N27" s="51"/>
    </row>
    <row r="28" spans="1:14" ht="15.75" thickBot="1">
      <c r="A28" s="51"/>
      <c r="B28" s="41" t="s">
        <v>59</v>
      </c>
      <c r="C28" s="42"/>
      <c r="D28" s="43">
        <f aca="true" t="shared" si="7" ref="D28:M28">D25*D27</f>
        <v>18.594060670642726</v>
      </c>
      <c r="E28" s="43">
        <f t="shared" si="7"/>
        <v>53.823649100169845</v>
      </c>
      <c r="F28" s="43">
        <f t="shared" si="7"/>
        <v>121.7200335908255</v>
      </c>
      <c r="G28" s="43">
        <f t="shared" si="7"/>
        <v>247.73849678606132</v>
      </c>
      <c r="H28" s="43">
        <f t="shared" si="7"/>
        <v>298.800383892414</v>
      </c>
      <c r="I28" s="43">
        <f t="shared" si="7"/>
        <v>337.86256945017715</v>
      </c>
      <c r="J28" s="43">
        <f t="shared" si="7"/>
        <v>305.62508481000344</v>
      </c>
      <c r="K28" s="43">
        <f t="shared" si="7"/>
        <v>276.46357102276164</v>
      </c>
      <c r="L28" s="43">
        <f t="shared" si="7"/>
        <v>250.08453134719863</v>
      </c>
      <c r="M28" s="44">
        <f t="shared" si="7"/>
        <v>226.22247331818917</v>
      </c>
      <c r="N28" s="51"/>
    </row>
    <row r="29" spans="1:14" ht="15">
      <c r="A29" s="51"/>
      <c r="B29" s="16"/>
      <c r="C29" s="16"/>
      <c r="D29" s="91"/>
      <c r="E29" s="92"/>
      <c r="F29" s="20"/>
      <c r="G29" s="20"/>
      <c r="H29" s="20"/>
      <c r="I29" s="20"/>
      <c r="J29" s="20"/>
      <c r="K29" s="20"/>
      <c r="L29" s="20"/>
      <c r="M29" s="90"/>
      <c r="N29" s="51"/>
    </row>
    <row r="30" spans="1:14" ht="15.75" thickBot="1">
      <c r="A30" s="51"/>
      <c r="B30" s="93" t="s">
        <v>103</v>
      </c>
      <c r="C30" s="16"/>
      <c r="D30" s="19"/>
      <c r="G30" s="20"/>
      <c r="K30" s="20"/>
      <c r="L30" s="20"/>
      <c r="M30" s="87"/>
      <c r="N30" s="51"/>
    </row>
    <row r="31" spans="1:14" ht="15">
      <c r="A31" s="51"/>
      <c r="B31" s="83" t="s">
        <v>65</v>
      </c>
      <c r="C31" s="84"/>
      <c r="D31" s="85">
        <f>SUM(D28:M28)</f>
        <v>2136.9348539884436</v>
      </c>
      <c r="G31" s="20"/>
      <c r="K31" s="20"/>
      <c r="L31" s="20"/>
      <c r="M31" s="88"/>
      <c r="N31" s="51"/>
    </row>
    <row r="32" spans="1:14" ht="15">
      <c r="A32" s="51"/>
      <c r="B32" s="81" t="s">
        <v>101</v>
      </c>
      <c r="C32" s="82"/>
      <c r="D32" s="86">
        <f>SUM(D10:F10)</f>
        <v>1013.9027571794326</v>
      </c>
      <c r="G32" s="20"/>
      <c r="K32" s="20"/>
      <c r="L32" s="20"/>
      <c r="M32" s="88"/>
      <c r="N32" s="51"/>
    </row>
    <row r="33" spans="1:14" ht="15">
      <c r="A33" s="51"/>
      <c r="B33" s="50" t="s">
        <v>104</v>
      </c>
      <c r="C33" s="95"/>
      <c r="D33" s="94">
        <f>D31-D32</f>
        <v>1123.032096809011</v>
      </c>
      <c r="G33" s="80"/>
      <c r="K33" s="80"/>
      <c r="L33" s="80"/>
      <c r="M33" s="89"/>
      <c r="N33" s="51"/>
    </row>
    <row r="34" spans="1:14" ht="15.75" thickBot="1">
      <c r="A34" s="51"/>
      <c r="B34" s="96" t="s">
        <v>79</v>
      </c>
      <c r="C34" s="97"/>
      <c r="D34" s="98">
        <f>D31/D32</f>
        <v>2.107632944931686</v>
      </c>
      <c r="G34" s="20"/>
      <c r="K34" s="20"/>
      <c r="L34" s="20"/>
      <c r="M34" s="88"/>
      <c r="N34" s="51"/>
    </row>
    <row r="35" spans="1:14" ht="15.75">
      <c r="A35" s="51"/>
      <c r="B35" s="9"/>
      <c r="C35" s="9"/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51"/>
    </row>
    <row r="36" spans="1:14" ht="15">
      <c r="A36" s="51"/>
      <c r="N36" s="51"/>
    </row>
    <row r="37" ht="15">
      <c r="A37" s="51"/>
    </row>
  </sheetData>
  <sheetProtection/>
  <mergeCells count="4">
    <mergeCell ref="B20:M20"/>
    <mergeCell ref="H9:J9"/>
    <mergeCell ref="H10:J10"/>
    <mergeCell ref="H11:J1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7"/>
  <sheetViews>
    <sheetView zoomScalePageLayoutView="0" workbookViewId="0" topLeftCell="A31">
      <selection activeCell="D66" sqref="D66"/>
    </sheetView>
  </sheetViews>
  <sheetFormatPr defaultColWidth="8.8515625" defaultRowHeight="15"/>
  <cols>
    <col min="1" max="1" width="8.8515625" style="0" customWidth="1"/>
    <col min="2" max="2" width="19.00390625" style="0" bestFit="1" customWidth="1"/>
    <col min="3" max="3" width="10.28125" style="0" bestFit="1" customWidth="1"/>
    <col min="4" max="4" width="10.421875" style="0" bestFit="1" customWidth="1"/>
    <col min="5" max="5" width="10.00390625" style="0" customWidth="1"/>
    <col min="6" max="7" width="7.7109375" style="0" customWidth="1"/>
    <col min="8" max="8" width="19.00390625" style="0" bestFit="1" customWidth="1"/>
    <col min="9" max="9" width="9.57421875" style="0" bestFit="1" customWidth="1"/>
    <col min="10" max="10" width="10.57421875" style="0" bestFit="1" customWidth="1"/>
    <col min="11" max="12" width="11.00390625" style="0" bestFit="1" customWidth="1"/>
    <col min="13" max="13" width="7.140625" style="0" bestFit="1" customWidth="1"/>
  </cols>
  <sheetData>
    <row r="2" spans="2:11" ht="27.75" customHeight="1">
      <c r="B2" t="s">
        <v>80</v>
      </c>
      <c r="C2">
        <v>334510</v>
      </c>
      <c r="D2" s="102" t="s">
        <v>67</v>
      </c>
      <c r="E2" s="102"/>
      <c r="H2" t="s">
        <v>80</v>
      </c>
      <c r="I2">
        <v>334413</v>
      </c>
      <c r="J2" s="102" t="s">
        <v>66</v>
      </c>
      <c r="K2" s="102"/>
    </row>
    <row r="3" spans="2:8" ht="15">
      <c r="B3">
        <v>2011</v>
      </c>
      <c r="H3">
        <v>2011</v>
      </c>
    </row>
    <row r="4" spans="2:12" ht="45">
      <c r="B4" t="s">
        <v>81</v>
      </c>
      <c r="C4" t="s">
        <v>82</v>
      </c>
      <c r="D4" t="s">
        <v>83</v>
      </c>
      <c r="E4" s="5" t="s">
        <v>84</v>
      </c>
      <c r="H4" t="s">
        <v>81</v>
      </c>
      <c r="I4" t="s">
        <v>93</v>
      </c>
      <c r="J4" t="s">
        <v>82</v>
      </c>
      <c r="K4" t="s">
        <v>83</v>
      </c>
      <c r="L4" s="5" t="s">
        <v>84</v>
      </c>
    </row>
    <row r="5" spans="2:12" ht="15">
      <c r="B5" t="s">
        <v>88</v>
      </c>
      <c r="C5">
        <v>21</v>
      </c>
      <c r="D5">
        <v>14</v>
      </c>
      <c r="E5">
        <v>25</v>
      </c>
      <c r="H5" t="s">
        <v>88</v>
      </c>
      <c r="I5">
        <v>16</v>
      </c>
      <c r="J5">
        <v>15</v>
      </c>
      <c r="K5">
        <v>20</v>
      </c>
      <c r="L5">
        <v>38</v>
      </c>
    </row>
    <row r="6" spans="2:8" ht="15">
      <c r="B6" s="1" t="s">
        <v>85</v>
      </c>
      <c r="H6" s="1" t="s">
        <v>85</v>
      </c>
    </row>
    <row r="7" spans="2:12" ht="15">
      <c r="B7" t="s">
        <v>89</v>
      </c>
      <c r="C7" s="2">
        <v>1</v>
      </c>
      <c r="D7" s="2">
        <v>1</v>
      </c>
      <c r="E7" s="2">
        <v>1</v>
      </c>
      <c r="H7" t="s">
        <v>89</v>
      </c>
      <c r="I7" s="2">
        <v>1</v>
      </c>
      <c r="J7" s="2">
        <v>1</v>
      </c>
      <c r="K7" s="2">
        <v>1</v>
      </c>
      <c r="L7" s="2">
        <v>1</v>
      </c>
    </row>
    <row r="8" spans="2:12" ht="15">
      <c r="B8" t="s">
        <v>86</v>
      </c>
      <c r="C8" s="2">
        <v>0.442</v>
      </c>
      <c r="D8" s="2">
        <v>0.431</v>
      </c>
      <c r="E8" s="2">
        <v>0.51</v>
      </c>
      <c r="H8" t="s">
        <v>86</v>
      </c>
      <c r="I8" s="2">
        <v>0.532</v>
      </c>
      <c r="J8" s="2">
        <v>0.387</v>
      </c>
      <c r="K8" s="2">
        <v>0.368</v>
      </c>
      <c r="L8" s="2">
        <v>0.327</v>
      </c>
    </row>
    <row r="9" spans="2:12" ht="15">
      <c r="B9" t="s">
        <v>90</v>
      </c>
      <c r="C9" s="2">
        <v>0.374</v>
      </c>
      <c r="D9" s="2">
        <v>0.352</v>
      </c>
      <c r="E9" s="2">
        <v>0.412</v>
      </c>
      <c r="H9" t="s">
        <v>90</v>
      </c>
      <c r="I9" s="2">
        <v>0.416</v>
      </c>
      <c r="J9" s="2">
        <v>0.34</v>
      </c>
      <c r="K9" s="2">
        <v>0.287</v>
      </c>
      <c r="L9" s="2">
        <v>0.258</v>
      </c>
    </row>
    <row r="10" spans="2:12" ht="15">
      <c r="B10" t="s">
        <v>91</v>
      </c>
      <c r="C10" s="2">
        <v>0.068</v>
      </c>
      <c r="D10" s="2">
        <v>0.079</v>
      </c>
      <c r="E10" s="2">
        <v>0.098</v>
      </c>
      <c r="H10" t="s">
        <v>91</v>
      </c>
      <c r="I10" s="2">
        <v>0.116</v>
      </c>
      <c r="J10" s="2">
        <v>0.046</v>
      </c>
      <c r="K10" s="2">
        <v>0.082</v>
      </c>
      <c r="L10" s="2">
        <v>0.069</v>
      </c>
    </row>
    <row r="11" spans="2:12" ht="15">
      <c r="B11" t="s">
        <v>92</v>
      </c>
      <c r="C11" s="2">
        <v>0.6</v>
      </c>
      <c r="D11" s="2">
        <v>0.5</v>
      </c>
      <c r="E11" s="2">
        <v>0.01</v>
      </c>
      <c r="H11" t="s">
        <v>92</v>
      </c>
      <c r="I11" s="2">
        <v>-0.003</v>
      </c>
      <c r="J11" s="2">
        <v>-0.007</v>
      </c>
      <c r="K11" s="2">
        <v>0.001</v>
      </c>
      <c r="L11" s="2">
        <v>0.01</v>
      </c>
    </row>
    <row r="12" spans="2:12" ht="15">
      <c r="B12" t="s">
        <v>87</v>
      </c>
      <c r="C12" s="2">
        <v>0.061</v>
      </c>
      <c r="D12" s="2">
        <v>0.075</v>
      </c>
      <c r="E12" s="2">
        <v>0.088</v>
      </c>
      <c r="H12" t="s">
        <v>87</v>
      </c>
      <c r="I12" s="2">
        <v>0.12</v>
      </c>
      <c r="J12" s="2">
        <v>0.053</v>
      </c>
      <c r="K12" s="2">
        <v>0.08</v>
      </c>
      <c r="L12" s="2">
        <v>0.059</v>
      </c>
    </row>
    <row r="15" spans="2:11" ht="75.75" customHeight="1">
      <c r="B15" t="s">
        <v>80</v>
      </c>
      <c r="C15">
        <v>334513</v>
      </c>
      <c r="D15" s="102" t="s">
        <v>68</v>
      </c>
      <c r="E15" s="102"/>
      <c r="H15" t="s">
        <v>80</v>
      </c>
      <c r="I15">
        <v>334516</v>
      </c>
      <c r="J15" s="102" t="s">
        <v>70</v>
      </c>
      <c r="K15" s="102"/>
    </row>
    <row r="16" spans="2:8" ht="15">
      <c r="B16">
        <v>2011</v>
      </c>
      <c r="H16">
        <v>2011</v>
      </c>
    </row>
    <row r="17" spans="2:12" ht="45">
      <c r="B17" t="s">
        <v>81</v>
      </c>
      <c r="C17" t="s">
        <v>69</v>
      </c>
      <c r="D17" t="s">
        <v>82</v>
      </c>
      <c r="E17" t="s">
        <v>83</v>
      </c>
      <c r="F17" s="5" t="s">
        <v>84</v>
      </c>
      <c r="G17" s="5"/>
      <c r="H17" t="s">
        <v>81</v>
      </c>
      <c r="I17" t="s">
        <v>93</v>
      </c>
      <c r="J17" t="s">
        <v>82</v>
      </c>
      <c r="K17" t="s">
        <v>83</v>
      </c>
      <c r="L17" s="5" t="s">
        <v>84</v>
      </c>
    </row>
    <row r="18" spans="2:12" ht="15">
      <c r="B18" t="s">
        <v>88</v>
      </c>
      <c r="C18">
        <v>16</v>
      </c>
      <c r="D18">
        <v>27</v>
      </c>
      <c r="E18">
        <v>36</v>
      </c>
      <c r="F18">
        <v>41</v>
      </c>
      <c r="H18" t="s">
        <v>88</v>
      </c>
      <c r="J18">
        <v>21</v>
      </c>
      <c r="K18">
        <v>14</v>
      </c>
      <c r="L18">
        <v>25</v>
      </c>
    </row>
    <row r="19" spans="2:8" ht="15">
      <c r="B19" s="1" t="s">
        <v>85</v>
      </c>
      <c r="H19" s="1" t="s">
        <v>85</v>
      </c>
    </row>
    <row r="20" spans="2:12" ht="15">
      <c r="B20" t="s">
        <v>89</v>
      </c>
      <c r="C20" s="2">
        <v>1</v>
      </c>
      <c r="D20" s="2">
        <v>1</v>
      </c>
      <c r="E20" s="2">
        <v>1</v>
      </c>
      <c r="F20" s="2">
        <v>1</v>
      </c>
      <c r="G20" s="2"/>
      <c r="H20" t="s">
        <v>89</v>
      </c>
      <c r="I20" s="2"/>
      <c r="J20" s="2">
        <v>1</v>
      </c>
      <c r="K20" s="2">
        <v>1</v>
      </c>
      <c r="L20" s="2">
        <v>1</v>
      </c>
    </row>
    <row r="21" spans="2:12" ht="15">
      <c r="B21" t="s">
        <v>86</v>
      </c>
      <c r="C21" s="2">
        <v>0.448</v>
      </c>
      <c r="D21" s="2">
        <v>0.388</v>
      </c>
      <c r="E21" s="2">
        <v>0.408</v>
      </c>
      <c r="F21" s="2">
        <v>0.364</v>
      </c>
      <c r="G21" s="2"/>
      <c r="H21" t="s">
        <v>86</v>
      </c>
      <c r="I21" s="2"/>
      <c r="J21" s="2">
        <v>0.442</v>
      </c>
      <c r="K21" s="2">
        <v>0.431</v>
      </c>
      <c r="L21" s="2">
        <v>0.51</v>
      </c>
    </row>
    <row r="22" spans="2:12" ht="15">
      <c r="B22" t="s">
        <v>90</v>
      </c>
      <c r="C22" s="2">
        <v>0.352</v>
      </c>
      <c r="D22" s="2">
        <v>0.324</v>
      </c>
      <c r="E22" s="2">
        <v>0.324</v>
      </c>
      <c r="F22" s="2">
        <v>0.283</v>
      </c>
      <c r="G22" s="2"/>
      <c r="H22" t="s">
        <v>90</v>
      </c>
      <c r="I22" s="2"/>
      <c r="J22" s="2">
        <v>0.374</v>
      </c>
      <c r="K22" s="2">
        <v>0.352</v>
      </c>
      <c r="L22" s="2">
        <v>0.412</v>
      </c>
    </row>
    <row r="23" spans="2:12" ht="15">
      <c r="B23" t="s">
        <v>91</v>
      </c>
      <c r="C23" s="2">
        <v>0.096</v>
      </c>
      <c r="D23" s="2">
        <v>0.064</v>
      </c>
      <c r="E23" s="2">
        <v>0.084</v>
      </c>
      <c r="F23" s="2">
        <v>0.082</v>
      </c>
      <c r="G23" s="2"/>
      <c r="H23" t="s">
        <v>91</v>
      </c>
      <c r="I23" s="2"/>
      <c r="J23" s="2">
        <v>0.068</v>
      </c>
      <c r="K23" s="2">
        <v>0.079</v>
      </c>
      <c r="L23" s="2">
        <v>0.098</v>
      </c>
    </row>
    <row r="24" spans="2:12" ht="15">
      <c r="B24" t="s">
        <v>92</v>
      </c>
      <c r="C24" s="2">
        <v>0.021</v>
      </c>
      <c r="D24" s="2">
        <v>0.015</v>
      </c>
      <c r="E24" s="2">
        <v>0.007</v>
      </c>
      <c r="F24" s="2">
        <v>0.013</v>
      </c>
      <c r="G24" s="2"/>
      <c r="H24" t="s">
        <v>92</v>
      </c>
      <c r="I24" s="2"/>
      <c r="J24" s="2">
        <v>0.006</v>
      </c>
      <c r="K24" s="2">
        <v>0.005</v>
      </c>
      <c r="L24" s="2">
        <v>0.01</v>
      </c>
    </row>
    <row r="25" spans="2:12" ht="15">
      <c r="B25" t="s">
        <v>87</v>
      </c>
      <c r="C25" s="2">
        <v>0.075</v>
      </c>
      <c r="D25" s="2">
        <v>0.049</v>
      </c>
      <c r="E25" s="2">
        <v>0.076</v>
      </c>
      <c r="F25" s="2">
        <v>0.069</v>
      </c>
      <c r="G25" s="2"/>
      <c r="H25" t="s">
        <v>87</v>
      </c>
      <c r="I25" s="2"/>
      <c r="J25" s="2">
        <v>0.061</v>
      </c>
      <c r="K25" s="2">
        <v>0.075</v>
      </c>
      <c r="L25" s="2">
        <v>0.088</v>
      </c>
    </row>
    <row r="28" spans="2:11" ht="39.75" customHeight="1">
      <c r="B28" t="s">
        <v>80</v>
      </c>
      <c r="C28">
        <v>335313</v>
      </c>
      <c r="D28" s="102" t="s">
        <v>71</v>
      </c>
      <c r="E28" s="102"/>
      <c r="H28" t="s">
        <v>80</v>
      </c>
      <c r="I28">
        <v>541330</v>
      </c>
      <c r="J28" s="102" t="s">
        <v>72</v>
      </c>
      <c r="K28" s="102"/>
    </row>
    <row r="29" spans="2:8" ht="15">
      <c r="B29">
        <v>2011</v>
      </c>
      <c r="H29">
        <v>2011</v>
      </c>
    </row>
    <row r="30" spans="2:13" ht="45">
      <c r="B30" t="s">
        <v>81</v>
      </c>
      <c r="C30" t="s">
        <v>69</v>
      </c>
      <c r="D30" t="s">
        <v>82</v>
      </c>
      <c r="E30" t="s">
        <v>83</v>
      </c>
      <c r="F30" s="5" t="s">
        <v>84</v>
      </c>
      <c r="G30" s="5"/>
      <c r="H30" t="s">
        <v>81</v>
      </c>
      <c r="I30" t="s">
        <v>93</v>
      </c>
      <c r="J30" t="s">
        <v>69</v>
      </c>
      <c r="K30" t="s">
        <v>82</v>
      </c>
      <c r="L30" t="s">
        <v>83</v>
      </c>
      <c r="M30" s="5" t="s">
        <v>84</v>
      </c>
    </row>
    <row r="31" spans="2:13" ht="15">
      <c r="B31" t="s">
        <v>88</v>
      </c>
      <c r="D31">
        <v>15</v>
      </c>
      <c r="E31">
        <v>11</v>
      </c>
      <c r="F31">
        <v>10</v>
      </c>
      <c r="H31" t="s">
        <v>88</v>
      </c>
      <c r="I31">
        <v>323</v>
      </c>
      <c r="J31">
        <v>186</v>
      </c>
      <c r="K31">
        <v>356</v>
      </c>
      <c r="L31">
        <v>415</v>
      </c>
      <c r="M31">
        <v>386</v>
      </c>
    </row>
    <row r="32" spans="2:8" ht="15">
      <c r="B32" s="1" t="s">
        <v>85</v>
      </c>
      <c r="H32" s="1" t="s">
        <v>85</v>
      </c>
    </row>
    <row r="33" spans="2:13" ht="15">
      <c r="B33" t="s">
        <v>89</v>
      </c>
      <c r="C33" s="2"/>
      <c r="D33" s="2">
        <v>1</v>
      </c>
      <c r="E33" s="2">
        <v>1</v>
      </c>
      <c r="F33" s="2">
        <v>1</v>
      </c>
      <c r="G33" s="2"/>
      <c r="H33" t="s">
        <v>89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</row>
    <row r="34" spans="2:13" ht="15">
      <c r="B34" t="s">
        <v>86</v>
      </c>
      <c r="C34" s="2"/>
      <c r="D34" s="2">
        <v>0.282</v>
      </c>
      <c r="E34" s="2">
        <v>0.281</v>
      </c>
      <c r="F34" s="2">
        <v>0.355</v>
      </c>
      <c r="G34" s="2"/>
      <c r="H34" t="s">
        <v>86</v>
      </c>
      <c r="I34" s="2"/>
      <c r="K34" s="2"/>
      <c r="L34" s="2"/>
      <c r="M34" s="2"/>
    </row>
    <row r="35" spans="2:13" ht="15">
      <c r="B35" t="s">
        <v>90</v>
      </c>
      <c r="C35" s="2"/>
      <c r="D35" s="2">
        <v>0.235</v>
      </c>
      <c r="E35" s="2">
        <v>0.207</v>
      </c>
      <c r="F35" s="2">
        <v>0.246</v>
      </c>
      <c r="G35" s="2"/>
      <c r="H35" t="s">
        <v>90</v>
      </c>
      <c r="I35" s="2">
        <v>0.952</v>
      </c>
      <c r="J35" s="2">
        <v>0.953</v>
      </c>
      <c r="K35" s="2">
        <v>0.946</v>
      </c>
      <c r="L35" s="2">
        <v>0.941</v>
      </c>
      <c r="M35" s="2">
        <v>0.952</v>
      </c>
    </row>
    <row r="36" spans="2:13" ht="15">
      <c r="B36" t="s">
        <v>91</v>
      </c>
      <c r="C36" s="2"/>
      <c r="D36" s="2">
        <v>0.047</v>
      </c>
      <c r="E36" s="2">
        <v>0.074</v>
      </c>
      <c r="F36" s="2">
        <v>0.109</v>
      </c>
      <c r="G36" s="2"/>
      <c r="H36" t="s">
        <v>91</v>
      </c>
      <c r="I36" s="2">
        <v>0.048</v>
      </c>
      <c r="J36" s="2">
        <v>0.047</v>
      </c>
      <c r="K36" s="2">
        <v>0.054</v>
      </c>
      <c r="L36" s="2">
        <v>0.059</v>
      </c>
      <c r="M36" s="2">
        <v>0.048</v>
      </c>
    </row>
    <row r="37" spans="2:13" ht="15">
      <c r="B37" t="s">
        <v>92</v>
      </c>
      <c r="C37" s="2"/>
      <c r="D37" s="2">
        <v>0.009</v>
      </c>
      <c r="E37" s="2">
        <v>0.004</v>
      </c>
      <c r="F37" s="2">
        <v>0.01</v>
      </c>
      <c r="G37" s="2"/>
      <c r="H37" t="s">
        <v>92</v>
      </c>
      <c r="I37" s="2">
        <v>0.009</v>
      </c>
      <c r="J37" s="2">
        <v>0.01</v>
      </c>
      <c r="K37" s="2">
        <v>0.004</v>
      </c>
      <c r="L37" s="2">
        <v>0.008</v>
      </c>
      <c r="M37" s="2">
        <v>0.01</v>
      </c>
    </row>
    <row r="38" spans="2:13" ht="15">
      <c r="B38" t="s">
        <v>87</v>
      </c>
      <c r="C38" s="2"/>
      <c r="D38" s="2">
        <v>0.038</v>
      </c>
      <c r="E38" s="2">
        <v>0.07</v>
      </c>
      <c r="F38" s="2">
        <v>0.099</v>
      </c>
      <c r="G38" s="2"/>
      <c r="H38" t="s">
        <v>87</v>
      </c>
      <c r="I38" s="2">
        <v>0.04</v>
      </c>
      <c r="J38" s="2">
        <v>0.037000000000000005</v>
      </c>
      <c r="K38" s="2">
        <v>0.05</v>
      </c>
      <c r="L38" s="2">
        <v>0.051</v>
      </c>
      <c r="M38" s="2">
        <v>0.038</v>
      </c>
    </row>
    <row r="41" spans="4:11" ht="35.25" customHeight="1">
      <c r="D41" s="102"/>
      <c r="E41" s="102"/>
      <c r="H41" t="s">
        <v>80</v>
      </c>
      <c r="I41">
        <v>541511</v>
      </c>
      <c r="J41" s="102" t="s">
        <v>73</v>
      </c>
      <c r="K41" s="102"/>
    </row>
    <row r="42" ht="15">
      <c r="H42">
        <v>2011</v>
      </c>
    </row>
    <row r="43" spans="6:13" ht="45">
      <c r="F43" s="5"/>
      <c r="G43" s="5"/>
      <c r="H43" t="s">
        <v>81</v>
      </c>
      <c r="I43" t="s">
        <v>93</v>
      </c>
      <c r="J43" t="s">
        <v>69</v>
      </c>
      <c r="K43" t="s">
        <v>82</v>
      </c>
      <c r="L43" t="s">
        <v>83</v>
      </c>
      <c r="M43" s="5" t="s">
        <v>84</v>
      </c>
    </row>
    <row r="44" spans="8:13" ht="15">
      <c r="H44" t="s">
        <v>88</v>
      </c>
      <c r="I44">
        <v>88</v>
      </c>
      <c r="J44">
        <v>85</v>
      </c>
      <c r="K44">
        <v>139</v>
      </c>
      <c r="L44">
        <v>162</v>
      </c>
      <c r="M44">
        <v>175</v>
      </c>
    </row>
    <row r="45" spans="2:8" ht="15">
      <c r="B45" s="1"/>
      <c r="H45" s="1" t="s">
        <v>85</v>
      </c>
    </row>
    <row r="46" spans="3:13" ht="15">
      <c r="C46" s="2"/>
      <c r="D46" s="2"/>
      <c r="E46" s="2"/>
      <c r="F46" s="2"/>
      <c r="G46" s="2"/>
      <c r="H46" t="s">
        <v>89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</row>
    <row r="47" spans="3:13" ht="15">
      <c r="C47" s="2"/>
      <c r="D47" s="2"/>
      <c r="E47" s="2"/>
      <c r="F47" s="2"/>
      <c r="G47" s="2"/>
      <c r="H47" t="s">
        <v>86</v>
      </c>
      <c r="I47" s="2"/>
      <c r="K47" s="2"/>
      <c r="L47" s="2"/>
      <c r="M47" s="2"/>
    </row>
    <row r="48" spans="3:13" ht="15">
      <c r="C48" s="2"/>
      <c r="D48" s="2"/>
      <c r="E48" s="2"/>
      <c r="F48" s="2"/>
      <c r="G48" s="2"/>
      <c r="H48" t="s">
        <v>90</v>
      </c>
      <c r="I48" s="2">
        <v>0.938</v>
      </c>
      <c r="J48" s="2">
        <v>0.936</v>
      </c>
      <c r="K48" s="2">
        <v>0.931</v>
      </c>
      <c r="L48" s="2">
        <v>0.92</v>
      </c>
      <c r="M48" s="2">
        <v>0.9179999999999999</v>
      </c>
    </row>
    <row r="49" spans="3:13" ht="15">
      <c r="C49" s="2"/>
      <c r="D49" s="2"/>
      <c r="E49" s="2"/>
      <c r="F49" s="2"/>
      <c r="G49" s="2"/>
      <c r="H49" t="s">
        <v>91</v>
      </c>
      <c r="I49" s="2">
        <v>0.062</v>
      </c>
      <c r="J49" s="2">
        <v>0.064</v>
      </c>
      <c r="K49" s="2">
        <v>0.069</v>
      </c>
      <c r="L49" s="2">
        <v>0.08</v>
      </c>
      <c r="M49" s="2">
        <v>0.082</v>
      </c>
    </row>
    <row r="50" spans="3:13" ht="15">
      <c r="C50" s="2"/>
      <c r="D50" s="2"/>
      <c r="E50" s="2"/>
      <c r="F50" s="2"/>
      <c r="G50" s="2"/>
      <c r="H50" t="s">
        <v>92</v>
      </c>
      <c r="I50" s="2">
        <v>0.012</v>
      </c>
      <c r="J50" s="2">
        <v>0.002</v>
      </c>
      <c r="K50" s="2">
        <v>0.007</v>
      </c>
      <c r="L50" s="2">
        <v>0.006</v>
      </c>
      <c r="M50" s="2">
        <v>0.009</v>
      </c>
    </row>
    <row r="51" spans="3:13" ht="15">
      <c r="C51" s="2"/>
      <c r="D51" s="2"/>
      <c r="E51" s="2"/>
      <c r="F51" s="2"/>
      <c r="G51" s="2"/>
      <c r="H51" t="s">
        <v>87</v>
      </c>
      <c r="I51" s="2">
        <v>0.05</v>
      </c>
      <c r="J51" s="2">
        <v>0.062</v>
      </c>
      <c r="K51" s="2">
        <v>0.061</v>
      </c>
      <c r="L51" s="2">
        <v>0.074</v>
      </c>
      <c r="M51" s="2">
        <v>0.073</v>
      </c>
    </row>
    <row r="54" spans="8:11" ht="30" customHeight="1">
      <c r="H54" t="s">
        <v>80</v>
      </c>
      <c r="I54">
        <v>541512</v>
      </c>
      <c r="J54" s="102" t="s">
        <v>74</v>
      </c>
      <c r="K54" s="102"/>
    </row>
    <row r="55" ht="15">
      <c r="H55">
        <v>2011</v>
      </c>
    </row>
    <row r="56" spans="8:13" ht="45">
      <c r="H56" t="s">
        <v>81</v>
      </c>
      <c r="I56" t="s">
        <v>93</v>
      </c>
      <c r="J56" t="s">
        <v>69</v>
      </c>
      <c r="K56" t="s">
        <v>82</v>
      </c>
      <c r="L56" t="s">
        <v>83</v>
      </c>
      <c r="M56" s="5" t="s">
        <v>84</v>
      </c>
    </row>
    <row r="57" spans="8:13" ht="15">
      <c r="H57" t="s">
        <v>88</v>
      </c>
      <c r="I57">
        <v>91</v>
      </c>
      <c r="J57">
        <v>72</v>
      </c>
      <c r="K57">
        <v>127</v>
      </c>
      <c r="L57">
        <v>208</v>
      </c>
      <c r="M57">
        <v>288</v>
      </c>
    </row>
    <row r="58" ht="15">
      <c r="H58" s="1" t="s">
        <v>85</v>
      </c>
    </row>
    <row r="59" spans="8:13" ht="15">
      <c r="H59" t="s">
        <v>89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</row>
    <row r="60" spans="8:13" ht="15">
      <c r="H60" t="s">
        <v>86</v>
      </c>
      <c r="I60" s="2"/>
      <c r="K60" s="2"/>
      <c r="L60" s="2"/>
      <c r="M60" s="2"/>
    </row>
    <row r="61" spans="8:13" ht="15">
      <c r="H61" t="s">
        <v>90</v>
      </c>
      <c r="I61" s="2">
        <v>0.941</v>
      </c>
      <c r="J61" s="2">
        <v>0.963</v>
      </c>
      <c r="K61" s="2">
        <v>0.953</v>
      </c>
      <c r="L61" s="2">
        <v>0.938</v>
      </c>
      <c r="M61" s="2">
        <v>0.943</v>
      </c>
    </row>
    <row r="62" spans="8:13" ht="15">
      <c r="H62" t="s">
        <v>91</v>
      </c>
      <c r="I62" s="2">
        <v>0.059</v>
      </c>
      <c r="J62" s="2">
        <v>0.037</v>
      </c>
      <c r="K62" s="2">
        <v>0.047</v>
      </c>
      <c r="L62" s="2">
        <v>0.062</v>
      </c>
      <c r="M62" s="2">
        <v>0.057</v>
      </c>
    </row>
    <row r="63" spans="8:13" ht="15">
      <c r="H63" t="s">
        <v>92</v>
      </c>
      <c r="I63" s="2">
        <v>0.008</v>
      </c>
      <c r="J63" s="2">
        <v>0.007</v>
      </c>
      <c r="K63" s="2">
        <v>0.003</v>
      </c>
      <c r="L63" s="2">
        <v>0.005</v>
      </c>
      <c r="M63" s="2">
        <v>0.008</v>
      </c>
    </row>
    <row r="64" spans="8:13" ht="15">
      <c r="H64" t="s">
        <v>87</v>
      </c>
      <c r="I64" s="2">
        <v>0.051</v>
      </c>
      <c r="J64" s="2">
        <v>0.029</v>
      </c>
      <c r="K64" s="2">
        <v>0.044</v>
      </c>
      <c r="L64" s="2">
        <v>0.057</v>
      </c>
      <c r="M64" s="2">
        <v>0.049</v>
      </c>
    </row>
    <row r="67" spans="8:11" ht="43.5" customHeight="1">
      <c r="H67" t="s">
        <v>80</v>
      </c>
      <c r="I67">
        <v>541690</v>
      </c>
      <c r="J67" s="102" t="s">
        <v>75</v>
      </c>
      <c r="K67" s="102"/>
    </row>
    <row r="68" ht="15">
      <c r="H68">
        <v>2011</v>
      </c>
    </row>
    <row r="69" spans="8:13" ht="45">
      <c r="H69" t="s">
        <v>81</v>
      </c>
      <c r="I69" t="s">
        <v>93</v>
      </c>
      <c r="J69" t="s">
        <v>69</v>
      </c>
      <c r="K69" t="s">
        <v>82</v>
      </c>
      <c r="L69" t="s">
        <v>83</v>
      </c>
      <c r="M69" s="5" t="s">
        <v>84</v>
      </c>
    </row>
    <row r="70" spans="8:13" ht="15">
      <c r="H70" t="s">
        <v>88</v>
      </c>
      <c r="I70">
        <v>30</v>
      </c>
      <c r="J70">
        <v>27</v>
      </c>
      <c r="K70">
        <v>48</v>
      </c>
      <c r="L70">
        <v>78</v>
      </c>
      <c r="M70">
        <v>75</v>
      </c>
    </row>
    <row r="71" ht="15">
      <c r="H71" s="1" t="s">
        <v>85</v>
      </c>
    </row>
    <row r="72" spans="8:13" ht="15">
      <c r="H72" t="s">
        <v>89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</row>
    <row r="73" spans="8:13" ht="15">
      <c r="H73" t="s">
        <v>86</v>
      </c>
      <c r="I73" s="2"/>
      <c r="K73" s="2"/>
      <c r="L73" s="2"/>
      <c r="M73" s="2"/>
    </row>
    <row r="74" spans="8:13" ht="15">
      <c r="H74" t="s">
        <v>90</v>
      </c>
      <c r="I74" s="2">
        <v>0.93</v>
      </c>
      <c r="J74" s="2">
        <v>0.976</v>
      </c>
      <c r="K74" s="2">
        <v>0.882</v>
      </c>
      <c r="L74" s="2">
        <v>0.945</v>
      </c>
      <c r="M74" s="2">
        <v>0.925</v>
      </c>
    </row>
    <row r="75" spans="8:13" ht="15">
      <c r="H75" t="s">
        <v>91</v>
      </c>
      <c r="I75" s="2">
        <v>0.07</v>
      </c>
      <c r="J75" s="2">
        <v>0.024</v>
      </c>
      <c r="K75" s="2">
        <v>0.118</v>
      </c>
      <c r="L75" s="2">
        <v>0.055</v>
      </c>
      <c r="M75" s="2">
        <v>0.075</v>
      </c>
    </row>
    <row r="76" spans="8:13" ht="15">
      <c r="H76" t="s">
        <v>92</v>
      </c>
      <c r="I76" s="2">
        <v>-0.002</v>
      </c>
      <c r="J76" s="2">
        <v>0.002</v>
      </c>
      <c r="K76" s="2">
        <v>0.004</v>
      </c>
      <c r="L76" s="2">
        <v>0.005</v>
      </c>
      <c r="M76" s="2">
        <v>0.01</v>
      </c>
    </row>
    <row r="77" spans="8:13" ht="15">
      <c r="H77" t="s">
        <v>87</v>
      </c>
      <c r="I77" s="2">
        <v>0.072</v>
      </c>
      <c r="J77" s="2">
        <v>0.023</v>
      </c>
      <c r="K77" s="2">
        <v>0.114</v>
      </c>
      <c r="L77" s="2">
        <v>0.05</v>
      </c>
      <c r="M77" s="2">
        <v>0.065</v>
      </c>
    </row>
  </sheetData>
  <sheetProtection/>
  <mergeCells count="10">
    <mergeCell ref="D2:E2"/>
    <mergeCell ref="J2:K2"/>
    <mergeCell ref="D15:E15"/>
    <mergeCell ref="J15:K15"/>
    <mergeCell ref="J54:K54"/>
    <mergeCell ref="J67:K67"/>
    <mergeCell ref="D28:E28"/>
    <mergeCell ref="J28:K28"/>
    <mergeCell ref="D41:E41"/>
    <mergeCell ref="J41:K4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0" sqref="B20"/>
    </sheetView>
  </sheetViews>
  <sheetFormatPr defaultColWidth="8.8515625" defaultRowHeight="15"/>
  <cols>
    <col min="1" max="1" width="28.7109375" style="0" bestFit="1" customWidth="1"/>
    <col min="2" max="2" width="36.8515625" style="74" customWidth="1"/>
    <col min="3" max="3" width="5.421875" style="0" bestFit="1" customWidth="1"/>
    <col min="4" max="4" width="9.00390625" style="0" customWidth="1"/>
    <col min="5" max="5" width="8.140625" style="0" customWidth="1"/>
    <col min="6" max="6" width="10.28125" style="0" bestFit="1" customWidth="1"/>
    <col min="7" max="7" width="9.28125" style="0" customWidth="1"/>
    <col min="8" max="8" width="6.8515625" style="0" bestFit="1" customWidth="1"/>
    <col min="9" max="10" width="8.8515625" style="0" customWidth="1"/>
    <col min="11" max="11" width="15.00390625" style="0" customWidth="1"/>
  </cols>
  <sheetData>
    <row r="1" spans="1:2" ht="15.75" thickBot="1">
      <c r="A1" s="25" t="s">
        <v>76</v>
      </c>
      <c r="B1" s="105"/>
    </row>
    <row r="2" spans="1:8" ht="45.75" thickBot="1">
      <c r="A2" s="115" t="s">
        <v>80</v>
      </c>
      <c r="B2" s="116"/>
      <c r="C2" s="116" t="s">
        <v>81</v>
      </c>
      <c r="D2" s="116" t="s">
        <v>93</v>
      </c>
      <c r="E2" s="116" t="s">
        <v>69</v>
      </c>
      <c r="F2" s="116" t="s">
        <v>82</v>
      </c>
      <c r="G2" s="116" t="s">
        <v>83</v>
      </c>
      <c r="H2" s="117" t="s">
        <v>84</v>
      </c>
    </row>
    <row r="3" spans="1:8" ht="15" customHeight="1">
      <c r="A3" s="111">
        <v>334413</v>
      </c>
      <c r="B3" s="112" t="s">
        <v>66</v>
      </c>
      <c r="C3" s="113"/>
      <c r="D3" s="114">
        <v>0.116</v>
      </c>
      <c r="E3" s="114"/>
      <c r="F3" s="114">
        <v>0.046</v>
      </c>
      <c r="G3" s="114">
        <v>0.082</v>
      </c>
      <c r="H3" s="114">
        <v>0.069</v>
      </c>
    </row>
    <row r="4" spans="1:8" ht="15" customHeight="1">
      <c r="A4" s="106">
        <v>334513</v>
      </c>
      <c r="B4" s="108" t="s">
        <v>68</v>
      </c>
      <c r="C4" s="109"/>
      <c r="D4" s="109"/>
      <c r="E4" s="110">
        <v>0.096</v>
      </c>
      <c r="F4" s="110">
        <v>0.064</v>
      </c>
      <c r="G4" s="110">
        <v>0.084</v>
      </c>
      <c r="H4" s="110">
        <v>0.082</v>
      </c>
    </row>
    <row r="5" spans="1:8" ht="30" customHeight="1">
      <c r="A5" s="106">
        <v>334510</v>
      </c>
      <c r="B5" s="108" t="s">
        <v>67</v>
      </c>
      <c r="C5" s="109"/>
      <c r="D5" s="109"/>
      <c r="E5" s="109"/>
      <c r="F5" s="110">
        <v>0.068</v>
      </c>
      <c r="G5" s="110">
        <v>0.079</v>
      </c>
      <c r="H5" s="110">
        <v>0.098</v>
      </c>
    </row>
    <row r="6" spans="1:8" ht="30">
      <c r="A6" s="106">
        <v>334516</v>
      </c>
      <c r="B6" s="108" t="s">
        <v>70</v>
      </c>
      <c r="C6" s="109"/>
      <c r="D6" s="109"/>
      <c r="E6" s="109"/>
      <c r="F6" s="110">
        <v>0.068</v>
      </c>
      <c r="G6" s="110">
        <v>0.079</v>
      </c>
      <c r="H6" s="110">
        <v>0.098</v>
      </c>
    </row>
    <row r="7" spans="1:8" ht="30">
      <c r="A7" s="106">
        <v>335313</v>
      </c>
      <c r="B7" s="108" t="s">
        <v>71</v>
      </c>
      <c r="C7" s="109"/>
      <c r="D7" s="109"/>
      <c r="E7" s="109"/>
      <c r="F7" s="110">
        <v>0.047</v>
      </c>
      <c r="G7" s="110">
        <v>0.074</v>
      </c>
      <c r="H7" s="110">
        <v>0.109</v>
      </c>
    </row>
    <row r="8" spans="1:8" ht="15">
      <c r="A8" s="106">
        <v>541330</v>
      </c>
      <c r="B8" s="108" t="s">
        <v>72</v>
      </c>
      <c r="C8" s="109"/>
      <c r="D8" s="110">
        <v>0.048</v>
      </c>
      <c r="E8" s="110">
        <v>0.047</v>
      </c>
      <c r="F8" s="110">
        <v>0.054</v>
      </c>
      <c r="G8" s="110">
        <v>0.059</v>
      </c>
      <c r="H8" s="110">
        <v>0.048</v>
      </c>
    </row>
    <row r="9" spans="1:8" ht="30">
      <c r="A9" s="106">
        <v>541511</v>
      </c>
      <c r="B9" s="108" t="s">
        <v>73</v>
      </c>
      <c r="C9" s="109"/>
      <c r="D9" s="110">
        <v>0.062</v>
      </c>
      <c r="E9" s="110">
        <v>0.064</v>
      </c>
      <c r="F9" s="110">
        <v>0.069</v>
      </c>
      <c r="G9" s="110">
        <v>0.08</v>
      </c>
      <c r="H9" s="110">
        <v>0.082</v>
      </c>
    </row>
    <row r="10" spans="1:8" ht="15">
      <c r="A10" s="106">
        <v>541512</v>
      </c>
      <c r="B10" s="108" t="s">
        <v>74</v>
      </c>
      <c r="C10" s="109"/>
      <c r="D10" s="110">
        <v>0.059</v>
      </c>
      <c r="E10" s="110">
        <v>0.037</v>
      </c>
      <c r="F10" s="110">
        <v>0.047</v>
      </c>
      <c r="G10" s="110">
        <v>0.062</v>
      </c>
      <c r="H10" s="110">
        <v>0.057</v>
      </c>
    </row>
    <row r="11" spans="1:8" ht="30">
      <c r="A11" s="106">
        <v>541690</v>
      </c>
      <c r="B11" s="108" t="s">
        <v>75</v>
      </c>
      <c r="C11" s="109"/>
      <c r="D11" s="110">
        <v>0.07</v>
      </c>
      <c r="E11" s="110">
        <v>0.024</v>
      </c>
      <c r="F11" s="110">
        <v>0.118</v>
      </c>
      <c r="G11" s="110">
        <v>0.055</v>
      </c>
      <c r="H11" s="110">
        <v>0.075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D32" sqref="D32"/>
    </sheetView>
  </sheetViews>
  <sheetFormatPr defaultColWidth="8.8515625" defaultRowHeight="15"/>
  <cols>
    <col min="1" max="1" width="14.57421875" style="0" bestFit="1" customWidth="1"/>
    <col min="2" max="2" width="20.28125" style="0" bestFit="1" customWidth="1"/>
    <col min="3" max="3" width="14.7109375" style="0" bestFit="1" customWidth="1"/>
    <col min="4" max="4" width="18.8515625" style="0" bestFit="1" customWidth="1"/>
    <col min="5" max="6" width="0" style="0" hidden="1" customWidth="1"/>
    <col min="7" max="7" width="13.7109375" style="0" hidden="1" customWidth="1"/>
    <col min="8" max="8" width="14.28125" style="0" hidden="1" customWidth="1"/>
    <col min="9" max="9" width="0" style="0" hidden="1" customWidth="1"/>
    <col min="10" max="11" width="8.8515625" style="0" customWidth="1"/>
    <col min="12" max="12" width="10.00390625" style="0" bestFit="1" customWidth="1"/>
  </cols>
  <sheetData>
    <row r="1" spans="1:11" ht="15">
      <c r="A1" t="s">
        <v>37</v>
      </c>
      <c r="C1" t="s">
        <v>38</v>
      </c>
      <c r="K1" t="s">
        <v>40</v>
      </c>
    </row>
    <row r="2" spans="3:18" ht="15">
      <c r="C2" t="s">
        <v>39</v>
      </c>
      <c r="K2" t="s">
        <v>41</v>
      </c>
      <c r="R2" s="4" t="s">
        <v>42</v>
      </c>
    </row>
    <row r="3" ht="15">
      <c r="K3" t="s">
        <v>45</v>
      </c>
    </row>
    <row r="6" spans="3:17" ht="58.5" customHeight="1">
      <c r="C6" s="103" t="s">
        <v>49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11" spans="2:3" ht="15">
      <c r="B11" t="s">
        <v>50</v>
      </c>
      <c r="C11" s="3">
        <v>0.15</v>
      </c>
    </row>
    <row r="12" ht="15">
      <c r="B12" t="s">
        <v>53</v>
      </c>
    </row>
    <row r="14" spans="3:10" ht="15">
      <c r="C14" t="s">
        <v>48</v>
      </c>
      <c r="D14" t="s">
        <v>51</v>
      </c>
      <c r="J14" t="s">
        <v>52</v>
      </c>
    </row>
    <row r="15" spans="3:13" ht="15">
      <c r="C15">
        <v>1</v>
      </c>
      <c r="D15" s="7">
        <f aca="true" t="shared" si="0" ref="D15:D24">1/(1+C$11/12)^((C15*12)-6)</f>
        <v>0.9281748759929553</v>
      </c>
      <c r="J15">
        <f aca="true" t="shared" si="1" ref="J15:J24">1/(1+C$11)^C15</f>
        <v>0.8695652173913044</v>
      </c>
      <c r="L15" s="5"/>
      <c r="M15" s="5"/>
    </row>
    <row r="16" spans="3:10" ht="15" hidden="1">
      <c r="C16">
        <v>2</v>
      </c>
      <c r="D16" s="7">
        <f t="shared" si="0"/>
        <v>0.7996306383659099</v>
      </c>
      <c r="J16">
        <f t="shared" si="1"/>
        <v>0.7561436672967865</v>
      </c>
    </row>
    <row r="17" spans="3:10" ht="15" hidden="1">
      <c r="C17">
        <v>3</v>
      </c>
      <c r="D17" s="7">
        <f t="shared" si="0"/>
        <v>0.6888886721151949</v>
      </c>
      <c r="J17">
        <f t="shared" si="1"/>
        <v>0.6575162324319883</v>
      </c>
    </row>
    <row r="18" spans="3:10" ht="15" hidden="1">
      <c r="C18">
        <v>4</v>
      </c>
      <c r="D18" s="7">
        <f t="shared" si="0"/>
        <v>0.59348351576228</v>
      </c>
      <c r="J18">
        <f t="shared" si="1"/>
        <v>0.5717532455930334</v>
      </c>
    </row>
    <row r="19" spans="3:10" ht="15" hidden="1">
      <c r="C19">
        <v>5</v>
      </c>
      <c r="D19" s="7">
        <f t="shared" si="0"/>
        <v>0.5112911530393961</v>
      </c>
      <c r="J19">
        <f t="shared" si="1"/>
        <v>0.4971767352982899</v>
      </c>
    </row>
    <row r="20" spans="3:10" ht="15" hidden="1">
      <c r="C20">
        <v>6</v>
      </c>
      <c r="D20" s="7">
        <f t="shared" si="0"/>
        <v>0.44048172566441834</v>
      </c>
      <c r="J20">
        <f t="shared" si="1"/>
        <v>0.43232759591155645</v>
      </c>
    </row>
    <row r="21" spans="3:13" ht="15">
      <c r="C21">
        <v>7</v>
      </c>
      <c r="D21" s="7">
        <f t="shared" si="0"/>
        <v>0.3794787949897383</v>
      </c>
      <c r="J21">
        <f t="shared" si="1"/>
        <v>0.3759370399230927</v>
      </c>
      <c r="L21" s="3"/>
      <c r="M21" s="6"/>
    </row>
    <row r="22" spans="3:13" ht="15" hidden="1">
      <c r="C22">
        <v>8</v>
      </c>
      <c r="D22" s="7">
        <f t="shared" si="0"/>
        <v>0.3269242455623996</v>
      </c>
      <c r="J22">
        <f t="shared" si="1"/>
        <v>0.32690177384616753</v>
      </c>
      <c r="L22" s="3"/>
      <c r="M22" s="6"/>
    </row>
    <row r="23" spans="3:13" ht="15" hidden="1">
      <c r="C23">
        <v>9</v>
      </c>
      <c r="D23" s="7">
        <f t="shared" si="0"/>
        <v>0.28164804923931086</v>
      </c>
      <c r="J23">
        <f t="shared" si="1"/>
        <v>0.28426241204014574</v>
      </c>
      <c r="L23" s="3"/>
      <c r="M23" s="6"/>
    </row>
    <row r="24" spans="3:13" ht="15" hidden="1">
      <c r="C24">
        <v>10</v>
      </c>
      <c r="D24" s="7">
        <f t="shared" si="0"/>
        <v>0.24264221671246003</v>
      </c>
      <c r="J24">
        <f t="shared" si="1"/>
        <v>0.24718470612186585</v>
      </c>
      <c r="L24" s="3"/>
      <c r="M24" s="6"/>
    </row>
    <row r="25" spans="12:13" ht="15">
      <c r="L25" s="3"/>
      <c r="M25" s="6"/>
    </row>
    <row r="26" spans="5:13" ht="15">
      <c r="E26" s="3"/>
      <c r="F26" s="3"/>
      <c r="H26" s="3"/>
      <c r="J26" s="6"/>
      <c r="K26" s="3"/>
      <c r="L26" s="3"/>
      <c r="M26" s="6"/>
    </row>
    <row r="27" spans="5:13" ht="15" hidden="1">
      <c r="E27" s="3"/>
      <c r="F27" s="3"/>
      <c r="H27" s="3"/>
      <c r="J27" s="6"/>
      <c r="K27" s="3"/>
      <c r="L27" s="3"/>
      <c r="M27" s="6"/>
    </row>
    <row r="28" spans="5:13" ht="15">
      <c r="E28" s="3"/>
      <c r="F28" s="3"/>
      <c r="H28" s="3"/>
      <c r="J28" s="6"/>
      <c r="K28" s="3"/>
      <c r="L28" s="3"/>
      <c r="M28" s="6"/>
    </row>
    <row r="29" spans="5:13" ht="15">
      <c r="E29" s="3"/>
      <c r="F29" s="3"/>
      <c r="H29" s="3"/>
      <c r="J29" s="6"/>
      <c r="K29" s="3"/>
      <c r="L29" s="3"/>
      <c r="M29" s="6"/>
    </row>
    <row r="30" spans="5:13" ht="15">
      <c r="E30" s="3"/>
      <c r="F30" s="3"/>
      <c r="H30" s="3"/>
      <c r="J30" s="6"/>
      <c r="K30" s="3"/>
      <c r="L30" s="3"/>
      <c r="M30" s="6"/>
    </row>
    <row r="31" spans="5:13" ht="15">
      <c r="E31" s="3"/>
      <c r="F31" s="3"/>
      <c r="H31" s="3"/>
      <c r="J31" s="6"/>
      <c r="K31" s="3"/>
      <c r="L31" s="3"/>
      <c r="M31" s="6"/>
    </row>
    <row r="32" spans="5:13" ht="15">
      <c r="E32" s="3"/>
      <c r="F32" s="3"/>
      <c r="H32" s="3"/>
      <c r="J32" s="6"/>
      <c r="K32" s="3"/>
      <c r="L32" s="3"/>
      <c r="M32" s="6"/>
    </row>
    <row r="33" spans="5:13" ht="15">
      <c r="E33" s="3"/>
      <c r="F33" s="3"/>
      <c r="H33" s="3"/>
      <c r="J33" s="6"/>
      <c r="K33" s="3"/>
      <c r="L33" s="3"/>
      <c r="M33" s="6"/>
    </row>
    <row r="34" spans="5:13" ht="15" hidden="1">
      <c r="E34" s="3"/>
      <c r="F34" s="3"/>
      <c r="H34" s="3"/>
      <c r="J34" s="6"/>
      <c r="K34" s="3"/>
      <c r="L34" s="3"/>
      <c r="M34" s="6"/>
    </row>
    <row r="35" spans="5:13" ht="15">
      <c r="E35" s="3"/>
      <c r="F35" s="3"/>
      <c r="H35" s="3"/>
      <c r="J35" s="6"/>
      <c r="K35" s="3"/>
      <c r="L35" s="3"/>
      <c r="M35" s="6"/>
    </row>
    <row r="36" spans="5:13" ht="15">
      <c r="E36" s="3"/>
      <c r="F36" s="3"/>
      <c r="H36" s="3"/>
      <c r="J36" s="6"/>
      <c r="K36" s="3"/>
      <c r="L36" s="3"/>
      <c r="M36" s="6"/>
    </row>
    <row r="37" spans="5:13" ht="15">
      <c r="E37" s="3"/>
      <c r="F37" s="3"/>
      <c r="H37" s="3"/>
      <c r="J37" s="6"/>
      <c r="K37" s="3"/>
      <c r="L37" s="3"/>
      <c r="M37" s="6"/>
    </row>
    <row r="38" spans="5:13" ht="15">
      <c r="E38" s="3"/>
      <c r="F38" s="3"/>
      <c r="H38" s="3"/>
      <c r="J38" s="6"/>
      <c r="K38" s="3"/>
      <c r="L38" s="3"/>
      <c r="M38" s="6"/>
    </row>
    <row r="39" spans="5:13" ht="15" hidden="1">
      <c r="E39" s="3"/>
      <c r="F39" s="3"/>
      <c r="H39" s="3"/>
      <c r="J39" s="6"/>
      <c r="K39" s="3"/>
      <c r="L39" s="3"/>
      <c r="M39" s="6"/>
    </row>
    <row r="40" spans="5:13" ht="15" hidden="1">
      <c r="E40" s="3"/>
      <c r="F40" s="3"/>
      <c r="H40" s="3"/>
      <c r="J40" s="6"/>
      <c r="K40" s="3"/>
      <c r="L40" s="3"/>
      <c r="M40" s="6"/>
    </row>
    <row r="41" spans="5:13" ht="15">
      <c r="E41" s="3"/>
      <c r="F41" s="3"/>
      <c r="H41" s="3"/>
      <c r="J41" s="6"/>
      <c r="K41" s="3"/>
      <c r="L41" s="3"/>
      <c r="M41" s="6"/>
    </row>
    <row r="42" spans="5:13" ht="15">
      <c r="E42" s="3"/>
      <c r="F42" s="3"/>
      <c r="H42" s="3"/>
      <c r="J42" s="6"/>
      <c r="K42" s="3"/>
      <c r="L42" s="3"/>
      <c r="M42" s="6"/>
    </row>
    <row r="43" spans="5:13" ht="15">
      <c r="E43" s="3"/>
      <c r="F43" s="3"/>
      <c r="H43" s="3"/>
      <c r="J43" s="6"/>
      <c r="K43" s="3"/>
      <c r="L43" s="3"/>
      <c r="M43" s="6"/>
    </row>
    <row r="44" spans="5:13" ht="15" hidden="1">
      <c r="E44" s="3"/>
      <c r="F44" s="3"/>
      <c r="H44" s="3"/>
      <c r="J44" s="6"/>
      <c r="K44" s="3"/>
      <c r="L44" s="3"/>
      <c r="M44" s="6"/>
    </row>
    <row r="45" spans="5:13" ht="15" hidden="1">
      <c r="E45" s="3"/>
      <c r="F45" s="3"/>
      <c r="H45" s="3"/>
      <c r="J45" s="6"/>
      <c r="K45" s="3"/>
      <c r="L45" s="3"/>
      <c r="M45" s="6"/>
    </row>
    <row r="46" spans="5:13" ht="15">
      <c r="E46" s="3"/>
      <c r="F46" s="3"/>
      <c r="H46" s="3"/>
      <c r="J46" s="6"/>
      <c r="K46" s="3"/>
      <c r="L46" s="3"/>
      <c r="M46" s="6"/>
    </row>
    <row r="47" spans="5:13" ht="15" hidden="1">
      <c r="E47" s="3"/>
      <c r="F47" s="3"/>
      <c r="H47" s="3"/>
      <c r="J47" s="6"/>
      <c r="K47" s="3"/>
      <c r="L47" s="3"/>
      <c r="M47" s="6"/>
    </row>
    <row r="48" spans="5:13" ht="15" hidden="1">
      <c r="E48" s="3"/>
      <c r="F48" s="3"/>
      <c r="H48" s="3"/>
      <c r="J48" s="6"/>
      <c r="K48" s="3"/>
      <c r="L48" s="3"/>
      <c r="M48" s="6"/>
    </row>
    <row r="49" spans="5:13" ht="15">
      <c r="E49" s="3"/>
      <c r="F49" s="3"/>
      <c r="H49" s="3"/>
      <c r="J49" s="6"/>
      <c r="K49" s="3"/>
      <c r="L49" s="3"/>
      <c r="M49" s="6"/>
    </row>
    <row r="50" spans="5:13" ht="15" hidden="1">
      <c r="E50" s="3"/>
      <c r="F50" s="3"/>
      <c r="H50" s="3"/>
      <c r="J50" s="6"/>
      <c r="K50" s="3"/>
      <c r="L50" s="3"/>
      <c r="M50" s="6"/>
    </row>
    <row r="51" spans="5:13" ht="15" hidden="1">
      <c r="E51" s="3"/>
      <c r="F51" s="3"/>
      <c r="H51" s="3"/>
      <c r="J51" s="6"/>
      <c r="K51" s="3"/>
      <c r="L51" s="3"/>
      <c r="M51" s="6"/>
    </row>
    <row r="52" spans="5:13" ht="15">
      <c r="E52" s="3"/>
      <c r="F52" s="3"/>
      <c r="H52" s="3"/>
      <c r="J52" s="6"/>
      <c r="K52" s="3"/>
      <c r="L52" s="3"/>
      <c r="M52" s="6"/>
    </row>
    <row r="53" spans="5:13" ht="15">
      <c r="E53" s="3"/>
      <c r="F53" s="3"/>
      <c r="H53" s="3"/>
      <c r="J53" s="6"/>
      <c r="K53" s="3"/>
      <c r="L53" s="3"/>
      <c r="M53" s="6"/>
    </row>
    <row r="54" spans="5:13" ht="15">
      <c r="E54" s="3"/>
      <c r="F54" s="3"/>
      <c r="H54" s="3"/>
      <c r="J54" s="6"/>
      <c r="K54" s="3"/>
      <c r="L54" s="3"/>
      <c r="M54" s="6"/>
    </row>
    <row r="55" spans="5:13" ht="15" hidden="1">
      <c r="E55" s="3"/>
      <c r="F55" s="3"/>
      <c r="H55" s="3"/>
      <c r="J55" s="6"/>
      <c r="K55" s="3"/>
      <c r="L55" s="3"/>
      <c r="M55" s="6"/>
    </row>
    <row r="56" spans="5:13" ht="15" hidden="1">
      <c r="E56" s="3"/>
      <c r="F56" s="3"/>
      <c r="H56" s="3"/>
      <c r="J56" s="6"/>
      <c r="K56" s="3"/>
      <c r="L56" s="3"/>
      <c r="M56" s="6"/>
    </row>
    <row r="57" spans="5:13" ht="15" hidden="1">
      <c r="E57" s="3"/>
      <c r="F57" s="3"/>
      <c r="H57" s="3"/>
      <c r="J57" s="6"/>
      <c r="K57" s="3"/>
      <c r="L57" s="3"/>
      <c r="M57" s="6"/>
    </row>
    <row r="58" spans="5:13" ht="15">
      <c r="E58" s="3"/>
      <c r="F58" s="3"/>
      <c r="H58" s="3"/>
      <c r="J58" s="6"/>
      <c r="K58" s="3"/>
      <c r="L58" s="3"/>
      <c r="M58" s="6"/>
    </row>
    <row r="59" spans="5:13" ht="15">
      <c r="E59" s="3"/>
      <c r="F59" s="3"/>
      <c r="H59" s="3"/>
      <c r="J59" s="6"/>
      <c r="K59" s="3"/>
      <c r="L59" s="3"/>
      <c r="M59" s="6"/>
    </row>
    <row r="60" spans="5:13" ht="15" hidden="1">
      <c r="E60" s="3"/>
      <c r="F60" s="3"/>
      <c r="H60" s="3"/>
      <c r="J60" s="6"/>
      <c r="K60" s="3"/>
      <c r="L60" s="3"/>
      <c r="M60" s="6"/>
    </row>
    <row r="61" spans="5:13" ht="15" hidden="1">
      <c r="E61" s="3"/>
      <c r="F61" s="3"/>
      <c r="H61" s="3"/>
      <c r="J61" s="6"/>
      <c r="K61" s="3"/>
      <c r="L61" s="3"/>
      <c r="M61" s="6"/>
    </row>
    <row r="62" spans="5:13" ht="15">
      <c r="E62" s="3"/>
      <c r="F62" s="3"/>
      <c r="H62" s="3"/>
      <c r="J62" s="6"/>
      <c r="K62" s="3"/>
      <c r="L62" s="3"/>
      <c r="M62" s="6"/>
    </row>
    <row r="63" spans="5:13" ht="15">
      <c r="E63" s="3"/>
      <c r="F63" s="3"/>
      <c r="H63" s="3"/>
      <c r="J63" s="6"/>
      <c r="K63" s="3"/>
      <c r="L63" s="3"/>
      <c r="M63" s="6"/>
    </row>
    <row r="64" spans="5:13" ht="15">
      <c r="E64" s="3"/>
      <c r="F64" s="3"/>
      <c r="H64" s="3"/>
      <c r="J64" s="6"/>
      <c r="K64" s="3"/>
      <c r="L64" s="3"/>
      <c r="M64" s="6"/>
    </row>
    <row r="65" spans="5:13" ht="15">
      <c r="E65" s="3"/>
      <c r="F65" s="3"/>
      <c r="H65" s="3"/>
      <c r="J65" s="6"/>
      <c r="K65" s="3"/>
      <c r="L65" s="3"/>
      <c r="M65" s="6"/>
    </row>
    <row r="66" spans="5:13" ht="15">
      <c r="E66" s="3"/>
      <c r="F66" s="3"/>
      <c r="H66" s="3"/>
      <c r="J66" s="6"/>
      <c r="K66" s="3"/>
      <c r="L66" s="3"/>
      <c r="M66" s="6"/>
    </row>
    <row r="67" spans="5:13" ht="15">
      <c r="E67" s="3"/>
      <c r="F67" s="3"/>
      <c r="H67" s="3"/>
      <c r="J67" s="6"/>
      <c r="K67" s="3"/>
      <c r="L67" s="3"/>
      <c r="M67" s="6"/>
    </row>
    <row r="68" spans="5:13" ht="15">
      <c r="E68" s="3"/>
      <c r="F68" s="3"/>
      <c r="H68" s="3"/>
      <c r="J68" s="6"/>
      <c r="K68" s="3"/>
      <c r="L68" s="3"/>
      <c r="M68" s="6"/>
    </row>
    <row r="69" spans="5:13" ht="15">
      <c r="E69" s="3"/>
      <c r="F69" s="3"/>
      <c r="H69" s="3"/>
      <c r="J69" s="6"/>
      <c r="K69" s="3"/>
      <c r="L69" s="3"/>
      <c r="M69" s="6"/>
    </row>
    <row r="70" spans="5:13" ht="15">
      <c r="E70" s="3"/>
      <c r="F70" s="3"/>
      <c r="H70" s="3"/>
      <c r="J70" s="6"/>
      <c r="K70" s="3"/>
      <c r="L70" s="3"/>
      <c r="M70" s="6"/>
    </row>
    <row r="71" spans="5:13" ht="15">
      <c r="E71" s="3"/>
      <c r="F71" s="3"/>
      <c r="H71" s="3"/>
      <c r="J71" s="6"/>
      <c r="K71" s="3"/>
      <c r="L71" s="3"/>
      <c r="M71" s="6"/>
    </row>
    <row r="72" spans="5:13" ht="15">
      <c r="E72" s="3"/>
      <c r="F72" s="3"/>
      <c r="H72" s="3"/>
      <c r="J72" s="6"/>
      <c r="K72" s="3"/>
      <c r="L72" s="3"/>
      <c r="M72" s="6"/>
    </row>
    <row r="73" spans="5:13" ht="15" hidden="1">
      <c r="E73" s="3"/>
      <c r="F73" s="3"/>
      <c r="H73" s="3"/>
      <c r="J73" s="6"/>
      <c r="K73" s="3"/>
      <c r="L73" s="3"/>
      <c r="M73" s="6"/>
    </row>
    <row r="74" spans="5:13" ht="15" hidden="1">
      <c r="E74" s="3"/>
      <c r="F74" s="3"/>
      <c r="H74" s="3"/>
      <c r="J74" s="6"/>
      <c r="K74" s="3"/>
      <c r="L74" s="3"/>
      <c r="M74" s="6"/>
    </row>
    <row r="75" spans="5:13" ht="15">
      <c r="E75" s="3"/>
      <c r="F75" s="3"/>
      <c r="H75" s="3"/>
      <c r="J75" s="6"/>
      <c r="K75" s="3"/>
      <c r="L75" s="3"/>
      <c r="M75" s="6"/>
    </row>
    <row r="76" spans="5:13" ht="15">
      <c r="E76" s="3"/>
      <c r="F76" s="3"/>
      <c r="H76" s="3"/>
      <c r="J76" s="6"/>
      <c r="K76" s="3"/>
      <c r="L76" s="3"/>
      <c r="M76" s="6"/>
    </row>
    <row r="77" spans="5:13" ht="15" hidden="1">
      <c r="E77" s="3"/>
      <c r="F77" s="3"/>
      <c r="H77" s="3"/>
      <c r="J77" s="6"/>
      <c r="K77" s="3"/>
      <c r="L77" s="3"/>
      <c r="M77" s="6"/>
    </row>
    <row r="78" spans="5:13" ht="15" hidden="1">
      <c r="E78" s="3"/>
      <c r="F78" s="3"/>
      <c r="H78" s="3"/>
      <c r="J78" s="6"/>
      <c r="K78" s="3"/>
      <c r="L78" s="3"/>
      <c r="M78" s="6"/>
    </row>
    <row r="79" spans="5:13" ht="15">
      <c r="E79" s="3"/>
      <c r="F79" s="3"/>
      <c r="H79" s="3"/>
      <c r="J79" s="6"/>
      <c r="K79" s="3"/>
      <c r="L79" s="3"/>
      <c r="M79" s="6"/>
    </row>
    <row r="80" spans="5:13" ht="15">
      <c r="E80" s="3"/>
      <c r="F80" s="3"/>
      <c r="H80" s="3"/>
      <c r="J80" s="6"/>
      <c r="K80" s="3"/>
      <c r="L80" s="3"/>
      <c r="M80" s="6"/>
    </row>
    <row r="81" spans="5:13" ht="15" hidden="1">
      <c r="E81" s="3"/>
      <c r="F81" s="3"/>
      <c r="H81" s="3"/>
      <c r="J81" s="6"/>
      <c r="K81" s="3"/>
      <c r="L81" s="3"/>
      <c r="M81" s="6"/>
    </row>
    <row r="82" spans="5:13" ht="15">
      <c r="E82" s="3"/>
      <c r="F82" s="3"/>
      <c r="H82" s="3"/>
      <c r="J82" s="6"/>
      <c r="K82" s="3"/>
      <c r="L82" s="3"/>
      <c r="M82" s="6"/>
    </row>
    <row r="83" spans="5:13" ht="15">
      <c r="E83" s="3"/>
      <c r="F83" s="3"/>
      <c r="H83" s="3"/>
      <c r="J83" s="6"/>
      <c r="K83" s="3"/>
      <c r="L83" s="3"/>
      <c r="M83" s="6"/>
    </row>
    <row r="84" spans="5:13" ht="15">
      <c r="E84" s="3"/>
      <c r="F84" s="3"/>
      <c r="H84" s="3"/>
      <c r="J84" s="6"/>
      <c r="K84" s="3"/>
      <c r="L84" s="3"/>
      <c r="M84" s="6"/>
    </row>
    <row r="85" spans="5:13" ht="15">
      <c r="E85" s="3"/>
      <c r="F85" s="3"/>
      <c r="H85" s="3"/>
      <c r="J85" s="6"/>
      <c r="K85" s="3"/>
      <c r="L85" s="3"/>
      <c r="M85" s="6"/>
    </row>
    <row r="86" spans="5:13" ht="15" hidden="1">
      <c r="E86" s="3"/>
      <c r="F86" s="3"/>
      <c r="H86" s="3"/>
      <c r="J86" s="6"/>
      <c r="K86" s="3"/>
      <c r="L86" s="3"/>
      <c r="M86" s="6"/>
    </row>
    <row r="87" spans="5:13" ht="15" hidden="1">
      <c r="E87" s="3"/>
      <c r="F87" s="3"/>
      <c r="H87" s="3"/>
      <c r="J87" s="6"/>
      <c r="K87" s="3"/>
      <c r="L87" s="3"/>
      <c r="M87" s="6"/>
    </row>
    <row r="88" spans="5:13" ht="15" hidden="1">
      <c r="E88" s="3"/>
      <c r="F88" s="3"/>
      <c r="H88" s="3"/>
      <c r="J88" s="6"/>
      <c r="K88" s="3"/>
      <c r="L88" s="3"/>
      <c r="M88" s="6"/>
    </row>
    <row r="89" spans="5:13" ht="15" hidden="1">
      <c r="E89" s="3"/>
      <c r="F89" s="3"/>
      <c r="H89" s="3"/>
      <c r="J89" s="6"/>
      <c r="K89" s="3"/>
      <c r="L89" s="3"/>
      <c r="M89" s="6"/>
    </row>
    <row r="90" spans="5:13" ht="15" hidden="1">
      <c r="E90" s="3"/>
      <c r="F90" s="3"/>
      <c r="H90" s="3"/>
      <c r="J90" s="6"/>
      <c r="K90" s="3"/>
      <c r="L90" s="3"/>
      <c r="M90" s="6"/>
    </row>
    <row r="91" spans="5:13" ht="15" hidden="1">
      <c r="E91" s="3"/>
      <c r="F91" s="3"/>
      <c r="H91" s="3"/>
      <c r="J91" s="6"/>
      <c r="K91" s="3"/>
      <c r="L91" s="3"/>
      <c r="M91" s="6"/>
    </row>
    <row r="92" spans="5:13" ht="15" hidden="1">
      <c r="E92" s="3"/>
      <c r="F92" s="3"/>
      <c r="H92" s="3"/>
      <c r="J92" s="6"/>
      <c r="K92" s="3"/>
      <c r="L92" s="3"/>
      <c r="M92" s="6"/>
    </row>
    <row r="93" spans="5:13" ht="15" hidden="1">
      <c r="E93" s="3"/>
      <c r="F93" s="3"/>
      <c r="H93" s="3"/>
      <c r="J93" s="6"/>
      <c r="K93" s="3"/>
      <c r="L93" s="3"/>
      <c r="M93" s="6"/>
    </row>
    <row r="94" spans="5:13" ht="15" hidden="1">
      <c r="E94" s="3"/>
      <c r="F94" s="3"/>
      <c r="H94" s="3"/>
      <c r="J94" s="6"/>
      <c r="K94" s="3"/>
      <c r="L94" s="3"/>
      <c r="M94" s="6"/>
    </row>
    <row r="95" spans="5:13" ht="15" hidden="1">
      <c r="E95" s="3"/>
      <c r="F95" s="3"/>
      <c r="H95" s="3"/>
      <c r="J95" s="6"/>
      <c r="K95" s="3"/>
      <c r="L95" s="3"/>
      <c r="M95" s="6"/>
    </row>
    <row r="96" spans="5:13" ht="15" hidden="1">
      <c r="E96" s="3"/>
      <c r="F96" s="3"/>
      <c r="H96" s="3"/>
      <c r="J96" s="6"/>
      <c r="K96" s="3"/>
      <c r="L96" s="3"/>
      <c r="M96" s="6"/>
    </row>
    <row r="97" spans="5:13" ht="15" hidden="1">
      <c r="E97" s="3"/>
      <c r="F97" s="3"/>
      <c r="H97" s="3"/>
      <c r="J97" s="6"/>
      <c r="K97" s="3"/>
      <c r="L97" s="3"/>
      <c r="M97" s="6"/>
    </row>
    <row r="98" spans="5:13" ht="15" hidden="1">
      <c r="E98" s="3"/>
      <c r="F98" s="3"/>
      <c r="H98" s="3"/>
      <c r="J98" s="6"/>
      <c r="K98" s="3"/>
      <c r="L98" s="3"/>
      <c r="M98" s="6"/>
    </row>
    <row r="99" spans="5:13" ht="15" hidden="1">
      <c r="E99" s="3"/>
      <c r="F99" s="3"/>
      <c r="H99" s="3"/>
      <c r="J99" s="6"/>
      <c r="K99" s="3"/>
      <c r="L99" s="3"/>
      <c r="M99" s="6"/>
    </row>
    <row r="100" spans="5:13" ht="15" hidden="1">
      <c r="E100" s="3"/>
      <c r="F100" s="3"/>
      <c r="H100" s="3"/>
      <c r="J100" s="6"/>
      <c r="K100" s="3"/>
      <c r="L100" s="3"/>
      <c r="M100" s="6"/>
    </row>
    <row r="101" spans="5:13" ht="15">
      <c r="E101" s="3"/>
      <c r="F101" s="3"/>
      <c r="H101" s="3"/>
      <c r="J101" s="6"/>
      <c r="K101" s="3"/>
      <c r="L101" s="3"/>
      <c r="M101" s="6"/>
    </row>
    <row r="102" spans="5:13" ht="15">
      <c r="E102" s="3"/>
      <c r="F102" s="3"/>
      <c r="H102" s="3"/>
      <c r="J102" s="6"/>
      <c r="K102" s="3"/>
      <c r="L102" s="3"/>
      <c r="M102" s="6"/>
    </row>
    <row r="103" spans="5:13" ht="15" hidden="1">
      <c r="E103" s="3"/>
      <c r="F103" s="3"/>
      <c r="H103" s="3"/>
      <c r="J103" s="6"/>
      <c r="K103" s="3"/>
      <c r="L103" s="3"/>
      <c r="M103" s="6"/>
    </row>
    <row r="104" spans="5:13" ht="15">
      <c r="E104" s="3"/>
      <c r="F104" s="3"/>
      <c r="H104" s="3"/>
      <c r="J104" s="6"/>
      <c r="K104" s="3"/>
      <c r="L104" s="3"/>
      <c r="M104" s="6"/>
    </row>
    <row r="105" spans="5:13" ht="15">
      <c r="E105" s="3"/>
      <c r="F105" s="3"/>
      <c r="H105" s="3"/>
      <c r="J105" s="6"/>
      <c r="K105" s="3"/>
      <c r="L105" s="3"/>
      <c r="M105" s="6"/>
    </row>
    <row r="106" spans="5:13" ht="15">
      <c r="E106" s="3"/>
      <c r="F106" s="3"/>
      <c r="H106" s="3"/>
      <c r="J106" s="6"/>
      <c r="K106" s="3"/>
      <c r="L106" s="3"/>
      <c r="M106" s="6"/>
    </row>
    <row r="107" spans="5:13" ht="15">
      <c r="E107" s="3"/>
      <c r="F107" s="3"/>
      <c r="H107" s="3"/>
      <c r="J107" s="6"/>
      <c r="K107" s="3"/>
      <c r="L107" s="3"/>
      <c r="M107" s="6"/>
    </row>
    <row r="108" spans="5:13" ht="15" hidden="1">
      <c r="E108" s="3"/>
      <c r="F108" s="3"/>
      <c r="H108" s="3"/>
      <c r="J108" s="6"/>
      <c r="K108" s="3"/>
      <c r="L108" s="3"/>
      <c r="M108" s="6"/>
    </row>
    <row r="109" spans="5:13" ht="15" hidden="1">
      <c r="E109" s="3"/>
      <c r="F109" s="3"/>
      <c r="H109" s="3"/>
      <c r="J109" s="6"/>
      <c r="K109" s="3"/>
      <c r="L109" s="3"/>
      <c r="M109" s="6"/>
    </row>
    <row r="110" spans="5:13" ht="15" hidden="1">
      <c r="E110" s="3"/>
      <c r="F110" s="3"/>
      <c r="H110" s="3"/>
      <c r="J110" s="6"/>
      <c r="K110" s="3"/>
      <c r="L110" s="3"/>
      <c r="M110" s="6"/>
    </row>
    <row r="111" spans="5:13" ht="15" hidden="1">
      <c r="E111" s="3"/>
      <c r="F111" s="3"/>
      <c r="H111" s="3"/>
      <c r="J111" s="6"/>
      <c r="K111" s="3"/>
      <c r="L111" s="3"/>
      <c r="M111" s="6"/>
    </row>
    <row r="112" spans="5:13" ht="15" hidden="1">
      <c r="E112" s="3"/>
      <c r="F112" s="3"/>
      <c r="H112" s="3"/>
      <c r="J112" s="6"/>
      <c r="K112" s="3"/>
      <c r="L112" s="3"/>
      <c r="M112" s="6"/>
    </row>
    <row r="113" spans="5:13" ht="15" hidden="1">
      <c r="E113" s="3"/>
      <c r="F113" s="3"/>
      <c r="H113" s="3"/>
      <c r="J113" s="6"/>
      <c r="K113" s="3"/>
      <c r="L113" s="3"/>
      <c r="M113" s="6"/>
    </row>
    <row r="114" spans="5:13" ht="15">
      <c r="E114" s="3"/>
      <c r="F114" s="3"/>
      <c r="H114" s="3"/>
      <c r="J114" s="6"/>
      <c r="K114" s="3"/>
      <c r="L114" s="3"/>
      <c r="M114" s="6"/>
    </row>
    <row r="115" spans="5:13" ht="15">
      <c r="E115" s="3"/>
      <c r="F115" s="3"/>
      <c r="H115" s="3"/>
      <c r="J115" s="6"/>
      <c r="K115" s="3"/>
      <c r="L115" s="3"/>
      <c r="M115" s="6"/>
    </row>
    <row r="117" ht="15">
      <c r="M117" s="6"/>
    </row>
  </sheetData>
  <sheetProtection/>
  <mergeCells count="1">
    <mergeCell ref="C6:Q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J6" sqref="J6"/>
    </sheetView>
  </sheetViews>
  <sheetFormatPr defaultColWidth="8.8515625" defaultRowHeight="15"/>
  <cols>
    <col min="1" max="1" width="22.57421875" style="104" bestFit="1" customWidth="1"/>
    <col min="2" max="2" width="10.57421875" style="0" bestFit="1" customWidth="1"/>
    <col min="3" max="3" width="7.140625" style="0" bestFit="1" customWidth="1"/>
    <col min="4" max="4" width="8.28125" style="0" bestFit="1" customWidth="1"/>
    <col min="5" max="5" width="8.8515625" style="0" customWidth="1"/>
    <col min="6" max="6" width="8.7109375" style="0" bestFit="1" customWidth="1"/>
    <col min="7" max="7" width="9.28125" style="0" customWidth="1"/>
  </cols>
  <sheetData>
    <row r="2" ht="15">
      <c r="E2" t="s">
        <v>38</v>
      </c>
    </row>
    <row r="3" spans="2:3" ht="15">
      <c r="B3" s="6">
        <v>0.09</v>
      </c>
      <c r="C3" s="6">
        <v>0.02</v>
      </c>
    </row>
    <row r="4" ht="15">
      <c r="E4" t="s">
        <v>39</v>
      </c>
    </row>
    <row r="7" spans="1:8" s="104" customFormat="1" ht="45">
      <c r="A7" s="107" t="s">
        <v>36</v>
      </c>
      <c r="B7" s="107" t="s">
        <v>94</v>
      </c>
      <c r="C7" s="107" t="s">
        <v>96</v>
      </c>
      <c r="D7" s="107" t="s">
        <v>95</v>
      </c>
      <c r="E7" s="107" t="s">
        <v>47</v>
      </c>
      <c r="F7" s="107" t="s">
        <v>43</v>
      </c>
      <c r="G7" s="107" t="s">
        <v>44</v>
      </c>
      <c r="H7" s="107" t="s">
        <v>46</v>
      </c>
    </row>
    <row r="8" spans="1:8" ht="15">
      <c r="A8" s="104" t="s">
        <v>31</v>
      </c>
      <c r="B8">
        <v>12</v>
      </c>
      <c r="C8" s="3">
        <v>0.1517</v>
      </c>
      <c r="D8">
        <v>1.79</v>
      </c>
      <c r="E8" s="6">
        <f>B$3</f>
        <v>0.09</v>
      </c>
      <c r="F8" s="6">
        <f>C$3</f>
        <v>0.02</v>
      </c>
      <c r="G8" s="3">
        <f aca="true" t="shared" si="0" ref="G8:G39">E8-F8</f>
        <v>0.06999999999999999</v>
      </c>
      <c r="H8" s="6">
        <f aca="true" t="shared" si="1" ref="H8:H39">F8+D8*(E8-F8)</f>
        <v>0.14529999999999998</v>
      </c>
    </row>
    <row r="9" spans="1:8" ht="15">
      <c r="A9" s="104" t="s">
        <v>5</v>
      </c>
      <c r="B9">
        <v>12</v>
      </c>
      <c r="C9" s="3">
        <v>0.2407</v>
      </c>
      <c r="D9">
        <v>1.59</v>
      </c>
      <c r="E9" s="6">
        <f>B$3</f>
        <v>0.09</v>
      </c>
      <c r="F9" s="6">
        <f>C$3</f>
        <v>0.02</v>
      </c>
      <c r="G9" s="3">
        <f t="shared" si="0"/>
        <v>0.06999999999999999</v>
      </c>
      <c r="H9" s="6">
        <f t="shared" si="1"/>
        <v>0.1313</v>
      </c>
    </row>
    <row r="10" spans="1:8" ht="15">
      <c r="A10" s="104" t="s">
        <v>10</v>
      </c>
      <c r="B10">
        <v>20</v>
      </c>
      <c r="C10" s="3">
        <v>0.1275</v>
      </c>
      <c r="D10">
        <v>1.53</v>
      </c>
      <c r="E10" s="6">
        <f>B$3</f>
        <v>0.09</v>
      </c>
      <c r="F10" s="6">
        <f>C$3</f>
        <v>0.02</v>
      </c>
      <c r="G10" s="3">
        <f t="shared" si="0"/>
        <v>0.06999999999999999</v>
      </c>
      <c r="H10" s="6">
        <f t="shared" si="1"/>
        <v>0.1271</v>
      </c>
    </row>
    <row r="11" spans="1:8" ht="15">
      <c r="A11" s="104" t="s">
        <v>8</v>
      </c>
      <c r="B11">
        <v>31</v>
      </c>
      <c r="C11" s="3">
        <v>0.2173</v>
      </c>
      <c r="D11">
        <v>1.51</v>
      </c>
      <c r="E11" s="6">
        <f>B$3</f>
        <v>0.09</v>
      </c>
      <c r="F11" s="6">
        <f>C$3</f>
        <v>0.02</v>
      </c>
      <c r="G11" s="3">
        <f t="shared" si="0"/>
        <v>0.06999999999999999</v>
      </c>
      <c r="H11" s="6">
        <f t="shared" si="1"/>
        <v>0.12569999999999998</v>
      </c>
    </row>
    <row r="12" spans="1:8" ht="15">
      <c r="A12" s="104" t="s">
        <v>30</v>
      </c>
      <c r="B12">
        <v>141</v>
      </c>
      <c r="C12" s="3">
        <v>0.1101</v>
      </c>
      <c r="D12">
        <v>1.5</v>
      </c>
      <c r="E12" s="6">
        <f>B$3</f>
        <v>0.09</v>
      </c>
      <c r="F12" s="6">
        <f>C$3</f>
        <v>0.02</v>
      </c>
      <c r="G12" s="3">
        <f t="shared" si="0"/>
        <v>0.06999999999999999</v>
      </c>
      <c r="H12" s="6">
        <f t="shared" si="1"/>
        <v>0.12499999999999999</v>
      </c>
    </row>
    <row r="13" spans="1:8" ht="15">
      <c r="A13" s="104" t="s">
        <v>7</v>
      </c>
      <c r="B13">
        <v>16</v>
      </c>
      <c r="C13" s="3">
        <v>0.209</v>
      </c>
      <c r="D13">
        <v>1.36</v>
      </c>
      <c r="E13" s="6">
        <f>B$3</f>
        <v>0.09</v>
      </c>
      <c r="F13" s="6">
        <f>C$3</f>
        <v>0.02</v>
      </c>
      <c r="G13" s="3">
        <f t="shared" si="0"/>
        <v>0.06999999999999999</v>
      </c>
      <c r="H13" s="6">
        <f t="shared" si="1"/>
        <v>0.1152</v>
      </c>
    </row>
    <row r="14" spans="1:8" ht="15">
      <c r="A14" s="104" t="s">
        <v>24</v>
      </c>
      <c r="B14">
        <v>32</v>
      </c>
      <c r="C14" s="3">
        <v>0.1061</v>
      </c>
      <c r="D14">
        <v>1.36</v>
      </c>
      <c r="E14" s="6">
        <f>B$3</f>
        <v>0.09</v>
      </c>
      <c r="F14" s="6">
        <f>C$3</f>
        <v>0.02</v>
      </c>
      <c r="G14" s="3">
        <f t="shared" si="0"/>
        <v>0.06999999999999999</v>
      </c>
      <c r="H14" s="6">
        <f t="shared" si="1"/>
        <v>0.1152</v>
      </c>
    </row>
    <row r="15" spans="1:8" ht="15">
      <c r="A15" s="104" t="s">
        <v>28</v>
      </c>
      <c r="B15">
        <v>93</v>
      </c>
      <c r="C15" s="3">
        <v>0.0866</v>
      </c>
      <c r="D15">
        <v>1.35</v>
      </c>
      <c r="E15" s="6">
        <f>B$3</f>
        <v>0.09</v>
      </c>
      <c r="F15" s="6">
        <f>C$3</f>
        <v>0.02</v>
      </c>
      <c r="G15" s="3">
        <f t="shared" si="0"/>
        <v>0.06999999999999999</v>
      </c>
      <c r="H15" s="6">
        <f t="shared" si="1"/>
        <v>0.1145</v>
      </c>
    </row>
    <row r="16" spans="1:8" ht="15">
      <c r="A16" s="104" t="s">
        <v>26</v>
      </c>
      <c r="B16">
        <v>176</v>
      </c>
      <c r="C16" s="3">
        <v>0.1114</v>
      </c>
      <c r="D16">
        <v>1.34</v>
      </c>
      <c r="E16" s="6">
        <f>B$3</f>
        <v>0.09</v>
      </c>
      <c r="F16" s="6">
        <f>C$3</f>
        <v>0.02</v>
      </c>
      <c r="G16" s="3">
        <f t="shared" si="0"/>
        <v>0.06999999999999999</v>
      </c>
      <c r="H16" s="6">
        <f t="shared" si="1"/>
        <v>0.1138</v>
      </c>
    </row>
    <row r="17" spans="1:8" ht="15">
      <c r="A17" s="104" t="s">
        <v>14</v>
      </c>
      <c r="B17">
        <v>68</v>
      </c>
      <c r="C17" s="3">
        <v>0.1702</v>
      </c>
      <c r="D17">
        <v>1.33</v>
      </c>
      <c r="E17" s="6">
        <f>B$3</f>
        <v>0.09</v>
      </c>
      <c r="F17" s="6">
        <f>C$3</f>
        <v>0.02</v>
      </c>
      <c r="G17" s="3">
        <f t="shared" si="0"/>
        <v>0.06999999999999999</v>
      </c>
      <c r="H17" s="6">
        <f t="shared" si="1"/>
        <v>0.1131</v>
      </c>
    </row>
    <row r="18" spans="1:8" ht="15">
      <c r="A18" s="104" t="s">
        <v>21</v>
      </c>
      <c r="B18">
        <v>29</v>
      </c>
      <c r="C18" s="3">
        <v>0.2198</v>
      </c>
      <c r="D18">
        <v>1.33</v>
      </c>
      <c r="E18" s="6">
        <f>B$3</f>
        <v>0.09</v>
      </c>
      <c r="F18" s="6">
        <f>C$3</f>
        <v>0.02</v>
      </c>
      <c r="G18" s="3">
        <f t="shared" si="0"/>
        <v>0.06999999999999999</v>
      </c>
      <c r="H18" s="6">
        <f t="shared" si="1"/>
        <v>0.1131</v>
      </c>
    </row>
    <row r="19" spans="1:8" ht="15">
      <c r="A19" s="104" t="s">
        <v>9</v>
      </c>
      <c r="B19">
        <v>70</v>
      </c>
      <c r="C19" s="3">
        <v>0.1758</v>
      </c>
      <c r="D19">
        <v>1.28</v>
      </c>
      <c r="E19" s="6">
        <f>B$3</f>
        <v>0.09</v>
      </c>
      <c r="F19" s="6">
        <f>C$3</f>
        <v>0.02</v>
      </c>
      <c r="G19" s="3">
        <f t="shared" si="0"/>
        <v>0.06999999999999999</v>
      </c>
      <c r="H19" s="6">
        <f t="shared" si="1"/>
        <v>0.1096</v>
      </c>
    </row>
    <row r="20" spans="1:8" ht="15">
      <c r="A20" s="104" t="s">
        <v>29</v>
      </c>
      <c r="B20">
        <v>77</v>
      </c>
      <c r="C20" s="3">
        <v>0.1394</v>
      </c>
      <c r="D20">
        <v>1.28</v>
      </c>
      <c r="E20" s="6">
        <f>B$3</f>
        <v>0.09</v>
      </c>
      <c r="F20" s="6">
        <f>C$3</f>
        <v>0.02</v>
      </c>
      <c r="G20" s="3">
        <f t="shared" si="0"/>
        <v>0.06999999999999999</v>
      </c>
      <c r="H20" s="6">
        <f t="shared" si="1"/>
        <v>0.1096</v>
      </c>
    </row>
    <row r="21" spans="1:8" ht="15">
      <c r="A21" s="104" t="s">
        <v>19</v>
      </c>
      <c r="B21">
        <v>100</v>
      </c>
      <c r="C21" s="3">
        <v>0.2215</v>
      </c>
      <c r="D21">
        <v>1.2</v>
      </c>
      <c r="E21" s="6">
        <f>B$3</f>
        <v>0.09</v>
      </c>
      <c r="F21" s="6">
        <f>C$3</f>
        <v>0.02</v>
      </c>
      <c r="G21" s="3">
        <f t="shared" si="0"/>
        <v>0.06999999999999999</v>
      </c>
      <c r="H21" s="6">
        <f t="shared" si="1"/>
        <v>0.104</v>
      </c>
    </row>
    <row r="22" spans="1:8" ht="15">
      <c r="A22" s="104" t="s">
        <v>25</v>
      </c>
      <c r="B22">
        <v>20</v>
      </c>
      <c r="C22" s="3">
        <v>0.2741</v>
      </c>
      <c r="D22">
        <v>1.18</v>
      </c>
      <c r="E22" s="6">
        <f>B$3</f>
        <v>0.09</v>
      </c>
      <c r="F22" s="6">
        <f>C$3</f>
        <v>0.02</v>
      </c>
      <c r="G22" s="3">
        <f t="shared" si="0"/>
        <v>0.06999999999999999</v>
      </c>
      <c r="H22" s="6">
        <f t="shared" si="1"/>
        <v>0.1026</v>
      </c>
    </row>
    <row r="23" spans="1:8" ht="15">
      <c r="A23" s="104" t="s">
        <v>97</v>
      </c>
      <c r="B23">
        <v>64</v>
      </c>
      <c r="C23" s="3">
        <v>0.2072</v>
      </c>
      <c r="D23">
        <v>1.1</v>
      </c>
      <c r="E23" s="6">
        <f>B$3</f>
        <v>0.09</v>
      </c>
      <c r="F23" s="6">
        <f>C$3</f>
        <v>0.02</v>
      </c>
      <c r="G23" s="3">
        <f t="shared" si="0"/>
        <v>0.06999999999999999</v>
      </c>
      <c r="H23" s="6">
        <f t="shared" si="1"/>
        <v>0.097</v>
      </c>
    </row>
    <row r="24" spans="1:8" ht="15">
      <c r="A24" s="104" t="s">
        <v>17</v>
      </c>
      <c r="B24">
        <v>186</v>
      </c>
      <c r="C24" s="3">
        <v>0.0687</v>
      </c>
      <c r="D24">
        <v>1.09</v>
      </c>
      <c r="E24" s="6">
        <f>B$3</f>
        <v>0.09</v>
      </c>
      <c r="F24" s="6">
        <f>C$3</f>
        <v>0.02</v>
      </c>
      <c r="G24" s="3">
        <f t="shared" si="0"/>
        <v>0.06999999999999999</v>
      </c>
      <c r="H24" s="6">
        <f t="shared" si="1"/>
        <v>0.0963</v>
      </c>
    </row>
    <row r="25" spans="1:8" ht="15">
      <c r="A25" s="104" t="s">
        <v>15</v>
      </c>
      <c r="B25">
        <v>139</v>
      </c>
      <c r="C25" s="3">
        <v>0.1036</v>
      </c>
      <c r="D25">
        <v>1.07</v>
      </c>
      <c r="E25" s="6">
        <f>B$3</f>
        <v>0.09</v>
      </c>
      <c r="F25" s="6">
        <f>C$3</f>
        <v>0.02</v>
      </c>
      <c r="G25" s="3">
        <f t="shared" si="0"/>
        <v>0.06999999999999999</v>
      </c>
      <c r="H25" s="6">
        <f t="shared" si="1"/>
        <v>0.0949</v>
      </c>
    </row>
    <row r="26" spans="1:8" ht="15">
      <c r="A26" s="104" t="s">
        <v>18</v>
      </c>
      <c r="B26">
        <v>60</v>
      </c>
      <c r="C26" s="3">
        <v>0.1915</v>
      </c>
      <c r="D26">
        <v>1.06</v>
      </c>
      <c r="E26" s="6">
        <f>B$3</f>
        <v>0.09</v>
      </c>
      <c r="F26" s="6">
        <f>C$3</f>
        <v>0.02</v>
      </c>
      <c r="G26" s="3">
        <f t="shared" si="0"/>
        <v>0.06999999999999999</v>
      </c>
      <c r="H26" s="6">
        <f t="shared" si="1"/>
        <v>0.0942</v>
      </c>
    </row>
    <row r="27" spans="1:8" ht="15">
      <c r="A27" s="104" t="s">
        <v>11</v>
      </c>
      <c r="B27">
        <v>184</v>
      </c>
      <c r="C27" s="3">
        <v>0.1227</v>
      </c>
      <c r="D27">
        <v>1.04</v>
      </c>
      <c r="E27" s="6">
        <f>B$3</f>
        <v>0.09</v>
      </c>
      <c r="F27" s="6">
        <f>C$3</f>
        <v>0.02</v>
      </c>
      <c r="G27" s="3">
        <f t="shared" si="0"/>
        <v>0.06999999999999999</v>
      </c>
      <c r="H27" s="6">
        <f t="shared" si="1"/>
        <v>0.0928</v>
      </c>
    </row>
    <row r="28" spans="1:8" ht="15">
      <c r="A28" s="104" t="s">
        <v>6</v>
      </c>
      <c r="B28">
        <v>158</v>
      </c>
      <c r="C28" s="3">
        <v>0.0249</v>
      </c>
      <c r="D28">
        <v>1.03</v>
      </c>
      <c r="E28" s="6">
        <f>B$3</f>
        <v>0.09</v>
      </c>
      <c r="F28" s="6">
        <f>C$3</f>
        <v>0.02</v>
      </c>
      <c r="G28" s="3">
        <f t="shared" si="0"/>
        <v>0.06999999999999999</v>
      </c>
      <c r="H28" s="6">
        <f t="shared" si="1"/>
        <v>0.0921</v>
      </c>
    </row>
    <row r="29" spans="1:8" ht="15">
      <c r="A29" s="104" t="s">
        <v>20</v>
      </c>
      <c r="B29">
        <v>146</v>
      </c>
      <c r="C29" s="3">
        <v>0.1273</v>
      </c>
      <c r="D29">
        <v>1.03</v>
      </c>
      <c r="E29" s="6">
        <f>B$3</f>
        <v>0.09</v>
      </c>
      <c r="F29" s="6">
        <f>C$3</f>
        <v>0.02</v>
      </c>
      <c r="G29" s="3">
        <f t="shared" si="0"/>
        <v>0.06999999999999999</v>
      </c>
      <c r="H29" s="6">
        <f t="shared" si="1"/>
        <v>0.0921</v>
      </c>
    </row>
    <row r="30" spans="1:8" ht="15">
      <c r="A30" s="104" t="s">
        <v>32</v>
      </c>
      <c r="B30">
        <v>99</v>
      </c>
      <c r="C30" s="3">
        <v>0.1316</v>
      </c>
      <c r="D30">
        <v>1.02</v>
      </c>
      <c r="E30" s="6">
        <f>B$3</f>
        <v>0.09</v>
      </c>
      <c r="F30" s="6">
        <f>C$3</f>
        <v>0.02</v>
      </c>
      <c r="G30" s="3">
        <f t="shared" si="0"/>
        <v>0.06999999999999999</v>
      </c>
      <c r="H30" s="6">
        <f t="shared" si="1"/>
        <v>0.0914</v>
      </c>
    </row>
    <row r="31" spans="1:8" ht="15">
      <c r="A31" s="104" t="s">
        <v>27</v>
      </c>
      <c r="B31">
        <v>27</v>
      </c>
      <c r="C31" s="3">
        <v>0.0637</v>
      </c>
      <c r="D31">
        <v>0.98</v>
      </c>
      <c r="E31" s="6">
        <f>B$3</f>
        <v>0.09</v>
      </c>
      <c r="F31" s="6">
        <f>C$3</f>
        <v>0.02</v>
      </c>
      <c r="G31" s="3">
        <f t="shared" si="0"/>
        <v>0.06999999999999999</v>
      </c>
      <c r="H31" s="6">
        <f t="shared" si="1"/>
        <v>0.0886</v>
      </c>
    </row>
    <row r="32" spans="1:8" ht="15">
      <c r="A32" s="104" t="s">
        <v>33</v>
      </c>
      <c r="B32">
        <v>74</v>
      </c>
      <c r="C32" s="3">
        <v>0.1422</v>
      </c>
      <c r="D32">
        <v>0.98</v>
      </c>
      <c r="E32" s="6">
        <f>B$3</f>
        <v>0.09</v>
      </c>
      <c r="F32" s="6">
        <f>C$3</f>
        <v>0.02</v>
      </c>
      <c r="G32" s="3">
        <f t="shared" si="0"/>
        <v>0.06999999999999999</v>
      </c>
      <c r="H32" s="6">
        <f t="shared" si="1"/>
        <v>0.0886</v>
      </c>
    </row>
    <row r="33" spans="1:8" ht="15">
      <c r="A33" s="104" t="s">
        <v>23</v>
      </c>
      <c r="B33">
        <v>13</v>
      </c>
      <c r="C33" s="3">
        <v>0.137</v>
      </c>
      <c r="D33">
        <v>0.96</v>
      </c>
      <c r="E33" s="6">
        <f>B$3</f>
        <v>0.09</v>
      </c>
      <c r="F33" s="6">
        <f>C$3</f>
        <v>0.02</v>
      </c>
      <c r="G33" s="3">
        <f t="shared" si="0"/>
        <v>0.06999999999999999</v>
      </c>
      <c r="H33" s="6">
        <f t="shared" si="1"/>
        <v>0.0872</v>
      </c>
    </row>
    <row r="34" spans="1:8" ht="15">
      <c r="A34" s="104" t="s">
        <v>16</v>
      </c>
      <c r="B34">
        <v>82</v>
      </c>
      <c r="C34" s="3">
        <v>0.1171</v>
      </c>
      <c r="D34">
        <v>0.81</v>
      </c>
      <c r="E34" s="6">
        <f>B$3</f>
        <v>0.09</v>
      </c>
      <c r="F34" s="6">
        <f>C$3</f>
        <v>0.02</v>
      </c>
      <c r="G34" s="3">
        <f t="shared" si="0"/>
        <v>0.06999999999999999</v>
      </c>
      <c r="H34" s="6">
        <f t="shared" si="1"/>
        <v>0.0767</v>
      </c>
    </row>
    <row r="35" spans="1:8" ht="15">
      <c r="A35" s="104" t="s">
        <v>77</v>
      </c>
      <c r="B35">
        <v>21</v>
      </c>
      <c r="C35" s="3">
        <v>0.3182</v>
      </c>
      <c r="D35">
        <v>0.75</v>
      </c>
      <c r="E35" s="6">
        <f>B$3</f>
        <v>0.09</v>
      </c>
      <c r="F35" s="6">
        <f>C$3</f>
        <v>0.02</v>
      </c>
      <c r="G35" s="3">
        <f t="shared" si="0"/>
        <v>0.06999999999999999</v>
      </c>
      <c r="H35" s="6">
        <f t="shared" si="1"/>
        <v>0.0725</v>
      </c>
    </row>
    <row r="36" spans="1:8" ht="15">
      <c r="A36" s="104" t="s">
        <v>13</v>
      </c>
      <c r="B36">
        <v>14</v>
      </c>
      <c r="C36" s="3">
        <v>0.313</v>
      </c>
      <c r="D36">
        <v>0.75</v>
      </c>
      <c r="E36" s="6">
        <f>B$3</f>
        <v>0.09</v>
      </c>
      <c r="F36" s="6">
        <f>C$3</f>
        <v>0.02</v>
      </c>
      <c r="G36" s="3">
        <f t="shared" si="0"/>
        <v>0.06999999999999999</v>
      </c>
      <c r="H36" s="6">
        <f t="shared" si="1"/>
        <v>0.0725</v>
      </c>
    </row>
    <row r="37" spans="1:8" ht="15">
      <c r="A37" s="104" t="s">
        <v>12</v>
      </c>
      <c r="B37">
        <v>21</v>
      </c>
      <c r="C37" s="3">
        <v>0.3314</v>
      </c>
      <c r="D37">
        <v>0.7</v>
      </c>
      <c r="E37" s="6">
        <f>B$3</f>
        <v>0.09</v>
      </c>
      <c r="F37" s="6">
        <f>C$3</f>
        <v>0.02</v>
      </c>
      <c r="G37" s="3">
        <f t="shared" si="0"/>
        <v>0.06999999999999999</v>
      </c>
      <c r="H37" s="6">
        <f t="shared" si="1"/>
        <v>0.06899999999999999</v>
      </c>
    </row>
    <row r="38" spans="1:8" ht="15">
      <c r="A38" s="104" t="s">
        <v>22</v>
      </c>
      <c r="B38">
        <v>22</v>
      </c>
      <c r="C38" s="3">
        <v>0.3016</v>
      </c>
      <c r="D38">
        <v>0.66</v>
      </c>
      <c r="E38" s="6">
        <f>B$3</f>
        <v>0.09</v>
      </c>
      <c r="F38" s="6">
        <f>C$3</f>
        <v>0.02</v>
      </c>
      <c r="G38" s="3">
        <f t="shared" si="0"/>
        <v>0.06999999999999999</v>
      </c>
      <c r="H38" s="6">
        <f t="shared" si="1"/>
        <v>0.0662</v>
      </c>
    </row>
    <row r="39" spans="1:8" ht="15">
      <c r="A39" s="104" t="s">
        <v>34</v>
      </c>
      <c r="B39">
        <v>11</v>
      </c>
      <c r="C39" s="3">
        <v>0.3522</v>
      </c>
      <c r="D39">
        <v>0.66</v>
      </c>
      <c r="E39" s="6">
        <f>B$3</f>
        <v>0.09</v>
      </c>
      <c r="F39" s="6">
        <f>C$3</f>
        <v>0.02</v>
      </c>
      <c r="G39" s="3">
        <f t="shared" si="0"/>
        <v>0.06999999999999999</v>
      </c>
      <c r="H39" s="6">
        <f t="shared" si="1"/>
        <v>0.0662</v>
      </c>
    </row>
    <row r="40" spans="1:8" ht="15">
      <c r="A40" s="104" t="s">
        <v>35</v>
      </c>
      <c r="B40">
        <v>5891</v>
      </c>
      <c r="C40" s="3">
        <v>0.1548</v>
      </c>
      <c r="D40">
        <v>1.15</v>
      </c>
      <c r="E40" s="6">
        <f>B$3</f>
        <v>0.09</v>
      </c>
      <c r="F40" s="6">
        <f>C$3</f>
        <v>0.02</v>
      </c>
      <c r="G40" s="3">
        <f>E40-F40</f>
        <v>0.06999999999999999</v>
      </c>
      <c r="H40" s="6">
        <f>F40+D40*(E40-F40)</f>
        <v>0.10049999999999999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OGwinc</cp:lastModifiedBy>
  <cp:lastPrinted>2013-10-10T17:57:46Z</cp:lastPrinted>
  <dcterms:created xsi:type="dcterms:W3CDTF">2012-07-06T22:43:34Z</dcterms:created>
  <dcterms:modified xsi:type="dcterms:W3CDTF">2013-10-10T18:44:41Z</dcterms:modified>
  <cp:category/>
  <cp:version/>
  <cp:contentType/>
  <cp:contentStatus/>
</cp:coreProperties>
</file>