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ate1904="1" showInkAnnotation="0" autoCompressPictures="0"/>
  <mc:AlternateContent xmlns:mc="http://schemas.openxmlformats.org/markup-compatibility/2006">
    <mc:Choice Requires="x15">
      <x15ac:absPath xmlns:x15ac="http://schemas.microsoft.com/office/spreadsheetml/2010/11/ac" url="https://doeosc365-my.sharepoint.com/personal/carol_rabke_science_doe_gov/Documents/Comm Plan Guidance/"/>
    </mc:Choice>
  </mc:AlternateContent>
  <xr:revisionPtr revIDLastSave="22" documentId="8_{5A01DA3A-5C60-4491-9133-98C711EC08ED}" xr6:coauthVersionLast="47" xr6:coauthVersionMax="47" xr10:uidLastSave="{80FABDCB-84AE-4633-B6C6-7FF5EA8D225E}"/>
  <bookViews>
    <workbookView xWindow="-110" yWindow="-110" windowWidth="19420" windowHeight="10420" xr2:uid="{00000000-000D-0000-FFFF-FFFF00000000}"/>
  </bookViews>
  <sheets>
    <sheet name="ProForma income - EBITDA only" sheetId="7" r:id="rId1"/>
    <sheet name="Assumptions" sheetId="3" r:id="rId2"/>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35" i="7" l="1"/>
  <c r="C35" i="7"/>
  <c r="G54" i="7"/>
  <c r="F54" i="7"/>
  <c r="E54" i="7"/>
  <c r="D19" i="7"/>
  <c r="D31" i="7"/>
  <c r="D43" i="7"/>
  <c r="D45" i="7"/>
  <c r="D49" i="7"/>
  <c r="D54" i="7"/>
  <c r="D16" i="7"/>
  <c r="C16" i="7"/>
  <c r="G35" i="7"/>
  <c r="F35" i="7"/>
  <c r="E35" i="7"/>
  <c r="G13" i="7"/>
  <c r="G15" i="7"/>
  <c r="G19" i="7"/>
  <c r="F13" i="7"/>
  <c r="F15" i="7"/>
  <c r="F19" i="7"/>
  <c r="E13" i="7"/>
  <c r="E15" i="7"/>
  <c r="E19" i="7"/>
  <c r="D15" i="7"/>
  <c r="C15" i="7"/>
  <c r="C19" i="7"/>
  <c r="D41" i="7"/>
  <c r="E41" i="7"/>
  <c r="E43" i="7"/>
  <c r="F41" i="7"/>
  <c r="F43" i="7"/>
  <c r="G41" i="7"/>
  <c r="G43" i="7"/>
  <c r="C41" i="7"/>
  <c r="C43" i="7"/>
  <c r="D25" i="7"/>
  <c r="D28" i="7"/>
  <c r="E25" i="7"/>
  <c r="E28" i="7"/>
  <c r="F25" i="7"/>
  <c r="F28" i="7"/>
  <c r="G25" i="7"/>
  <c r="G28" i="7"/>
  <c r="C25" i="7"/>
  <c r="C28" i="7"/>
  <c r="E31" i="7"/>
  <c r="E45" i="7"/>
  <c r="E49" i="7"/>
  <c r="F31" i="7"/>
  <c r="F45" i="7"/>
  <c r="F49" i="7"/>
  <c r="G31" i="7"/>
  <c r="G45" i="7"/>
  <c r="G49" i="7"/>
  <c r="C31" i="7"/>
  <c r="C45" i="7"/>
  <c r="C49" i="7"/>
  <c r="C54" i="7"/>
  <c r="C55" i="7"/>
  <c r="D55" i="7"/>
  <c r="E55" i="7"/>
  <c r="F55" i="7"/>
  <c r="G55" i="7"/>
  <c r="G46" i="7"/>
  <c r="F46" i="7"/>
  <c r="E46" i="7"/>
  <c r="D46" i="7"/>
  <c r="C46" i="7"/>
  <c r="G32" i="7"/>
  <c r="F32" i="7"/>
  <c r="E32" i="7"/>
  <c r="D32" i="7"/>
  <c r="C32" i="7"/>
  <c r="G26" i="7"/>
  <c r="F26" i="7"/>
  <c r="E26" i="7"/>
  <c r="G16" i="7"/>
  <c r="F16" i="7"/>
  <c r="E16" i="7"/>
  <c r="G8" i="7"/>
  <c r="F8" i="7"/>
  <c r="E8" i="7"/>
  <c r="D8" i="7"/>
  <c r="G15" i="3"/>
  <c r="F15" i="3"/>
  <c r="G18" i="3"/>
  <c r="F18" i="3"/>
  <c r="G21" i="3"/>
  <c r="F21" i="3"/>
  <c r="G22" i="3"/>
  <c r="F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Rabke, Carol</author>
    <author>Jenny Servo</author>
  </authors>
  <commentList>
    <comment ref="B11" authorId="0" shapeId="0" xr:uid="{00000000-0006-0000-0100-000001000000}">
      <text>
        <r>
          <rPr>
            <sz val="10"/>
            <color indexed="81"/>
            <rFont val="Calibri"/>
          </rPr>
          <t>This is the annual number of subscriptions, seats, etc. expected to be sold.  This will include new customers and carry over customers from the prior year (if paying an annual subscription).</t>
        </r>
      </text>
    </comment>
    <comment ref="B18" authorId="1" shapeId="0" xr:uid="{0CBBEF01-AAC8-4258-9E50-41F220081902}">
      <text>
        <r>
          <rPr>
            <b/>
            <sz val="9"/>
            <color indexed="81"/>
            <rFont val="Tahoma"/>
            <charset val="1"/>
          </rPr>
          <t>Rabke, Carol:</t>
        </r>
        <r>
          <rPr>
            <sz val="9"/>
            <color indexed="81"/>
            <rFont val="Tahoma"/>
            <charset val="1"/>
          </rPr>
          <t xml:space="preserve">
You can elect to use up to $50K for TABA services ABOVE your award maximum.  See the FOA for specifics on the allowable services.</t>
        </r>
      </text>
    </comment>
    <comment ref="B21" authorId="0" shapeId="0" xr:uid="{00000000-0006-0000-0100-000002000000}">
      <text>
        <r>
          <rPr>
            <sz val="10"/>
            <color rgb="FF000000"/>
            <rFont val="Calibri"/>
            <family val="2"/>
          </rPr>
          <t>Consider costs that change incrementally when new customers are added.  Software development costs are generally not included here (include in R&amp;D in Operating Expenses below)</t>
        </r>
      </text>
    </comment>
    <comment ref="B22" authorId="2" shapeId="0" xr:uid="{00000000-0006-0000-0100-000003000000}">
      <text>
        <r>
          <rPr>
            <sz val="10"/>
            <color rgb="FF000000"/>
            <rFont val="+mn-lt"/>
            <charset val="1"/>
          </rPr>
          <t>Consider server costs, hosting fees, computing/processor usage, bandwidth/data communication, data storage, etc. that change as you onboard more customers.</t>
        </r>
      </text>
    </comment>
    <comment ref="B23" authorId="2" shapeId="0" xr:uid="{00000000-0006-0000-0100-000004000000}">
      <text>
        <r>
          <rPr>
            <sz val="10"/>
            <color rgb="FF000000"/>
            <rFont val="+mn-lt"/>
            <charset val="1"/>
          </rPr>
          <t>Include costs for onboarding customers, providing support to customers, charges for managing payments, etc.</t>
        </r>
      </text>
    </comment>
    <comment ref="B24" authorId="2" shapeId="0" xr:uid="{00000000-0006-0000-0100-000005000000}">
      <text>
        <r>
          <rPr>
            <sz val="10"/>
            <color rgb="FF000000"/>
            <rFont val="+mn-lt"/>
            <charset val="1"/>
          </rPr>
          <t xml:space="preserve">Costs for software license fees and products embedded in the application, website development and support costs, professional services and training personnel costs, etc.
</t>
        </r>
      </text>
    </comment>
    <comment ref="B26" authorId="2" shapeId="0" xr:uid="{00000000-0006-0000-0100-000006000000}">
      <text>
        <r>
          <rPr>
            <b/>
            <sz val="9"/>
            <color rgb="FF000000"/>
            <rFont val="Geneva"/>
            <family val="2"/>
          </rPr>
          <t>Total COGS/ # units</t>
        </r>
        <r>
          <rPr>
            <sz val="9"/>
            <color rgb="FF000000"/>
            <rFont val="Geneva"/>
            <family val="2"/>
          </rPr>
          <t xml:space="preserve">
</t>
        </r>
      </text>
    </comment>
    <comment ref="B35" authorId="0" shapeId="0" xr:uid="{00000000-0006-0000-0100-000007000000}">
      <text>
        <r>
          <rPr>
            <sz val="10"/>
            <color rgb="FF000000"/>
            <rFont val="+mn-lt"/>
            <charset val="1"/>
          </rPr>
          <t xml:space="preserve">Net of 7% fee on direct + indirect expenses.
Note:  Total amount of the budget (including the fee) cannot exceed the maximum Phase II award amount listed for each topic in the relevant Phase I topics document (typically, $1.1M or $1.6M) unless you are using TABA services.  Then, total amount of the budget is award maximum + TABA total. </t>
        </r>
      </text>
    </comment>
    <comment ref="B53" authorId="0" shapeId="0" xr:uid="{00000000-0006-0000-0100-000008000000}">
      <text>
        <r>
          <rPr>
            <sz val="10"/>
            <color rgb="FF000000"/>
            <rFont val="Calibri"/>
            <family val="2"/>
          </rPr>
          <t xml:space="preserve">Investment can come from outside investor(s) or from internal company funds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Jenny Servo</author>
  </authors>
  <commentList>
    <comment ref="F15" authorId="0" shapeId="0" xr:uid="{00000000-0006-0000-0200-000001000000}">
      <text>
        <r>
          <rPr>
            <b/>
            <sz val="9"/>
            <color indexed="81"/>
            <rFont val="Geneva"/>
          </rPr>
          <t>20% of sales</t>
        </r>
        <r>
          <rPr>
            <sz val="9"/>
            <color indexed="81"/>
            <rFont val="Geneva"/>
          </rPr>
          <t xml:space="preserve">
</t>
        </r>
      </text>
    </comment>
    <comment ref="F18" authorId="0" shapeId="0" xr:uid="{00000000-0006-0000-0200-000002000000}">
      <text>
        <r>
          <rPr>
            <b/>
            <sz val="9"/>
            <color indexed="81"/>
            <rFont val="Geneva"/>
          </rPr>
          <t>20% of sales</t>
        </r>
        <r>
          <rPr>
            <sz val="9"/>
            <color indexed="81"/>
            <rFont val="Geneva"/>
          </rPr>
          <t xml:space="preserve">
</t>
        </r>
      </text>
    </comment>
    <comment ref="F21" authorId="0" shapeId="0" xr:uid="{00000000-0006-0000-0200-000003000000}">
      <text>
        <r>
          <rPr>
            <b/>
            <sz val="9"/>
            <color indexed="81"/>
            <rFont val="Geneva"/>
          </rPr>
          <t>20% of sales</t>
        </r>
        <r>
          <rPr>
            <sz val="9"/>
            <color indexed="81"/>
            <rFont val="Geneva"/>
          </rPr>
          <t xml:space="preserve">
</t>
        </r>
      </text>
    </comment>
    <comment ref="F22" authorId="0" shapeId="0" xr:uid="{00000000-0006-0000-0200-000004000000}">
      <text>
        <r>
          <rPr>
            <b/>
            <sz val="9"/>
            <color indexed="81"/>
            <rFont val="Geneva"/>
          </rPr>
          <t>20% of sales</t>
        </r>
        <r>
          <rPr>
            <sz val="9"/>
            <color indexed="81"/>
            <rFont val="Geneva"/>
          </rPr>
          <t xml:space="preserve">
</t>
        </r>
      </text>
    </comment>
  </commentList>
</comments>
</file>

<file path=xl/sharedStrings.xml><?xml version="1.0" encoding="utf-8"?>
<sst xmlns="http://schemas.openxmlformats.org/spreadsheetml/2006/main" count="100" uniqueCount="87">
  <si>
    <t>Total GM$</t>
  </si>
  <si>
    <t>COGS consulting or after sale service</t>
  </si>
  <si>
    <t>COGS (per unit)</t>
  </si>
  <si>
    <t>Total Gross Margin %</t>
  </si>
  <si>
    <t>Total revenue</t>
  </si>
  <si>
    <t xml:space="preserve">Sales Head Count Requirements     </t>
  </si>
  <si>
    <t>Section 3</t>
  </si>
  <si>
    <t>XYZ Corporation</t>
  </si>
  <si>
    <t>Year 1</t>
  </si>
  <si>
    <t>Year 2</t>
  </si>
  <si>
    <t>Year 3</t>
  </si>
  <si>
    <t>Year 4</t>
  </si>
  <si>
    <t>Year 5</t>
  </si>
  <si>
    <t>NA</t>
  </si>
  <si>
    <t>$ avg selling price of total product</t>
  </si>
  <si>
    <t>Consulting or aftersale services</t>
  </si>
  <si>
    <t>Cost of Goods Sold (COGS)</t>
  </si>
  <si>
    <t>Total COGS</t>
  </si>
  <si>
    <t>Gross Margin</t>
  </si>
  <si>
    <t>Other Expenses</t>
  </si>
  <si>
    <t>Administrative (G&amp;A)</t>
  </si>
  <si>
    <t>Internal R&amp;D</t>
  </si>
  <si>
    <t>Legal</t>
  </si>
  <si>
    <t xml:space="preserve">Facilities </t>
  </si>
  <si>
    <t>Sales</t>
  </si>
  <si>
    <t>Marketing</t>
  </si>
  <si>
    <t>Section 5</t>
  </si>
  <si>
    <t>Assumptions accompanying financials, organized by section</t>
  </si>
  <si>
    <t>Market</t>
  </si>
  <si>
    <t>Section 1</t>
  </si>
  <si>
    <t>Section 2</t>
  </si>
  <si>
    <t>Direct</t>
  </si>
  <si>
    <t>Headcount</t>
  </si>
  <si>
    <t>Base Salary</t>
  </si>
  <si>
    <t>Total cost</t>
  </si>
  <si>
    <t>President</t>
  </si>
  <si>
    <t>Same</t>
  </si>
  <si>
    <t>VP, Sales</t>
  </si>
  <si>
    <t>President is G&amp;A: assume 5% time on sales</t>
  </si>
  <si>
    <t>Assume 10% time spent on sales</t>
  </si>
  <si>
    <t>Incentive %</t>
  </si>
  <si>
    <t>Incentive $</t>
  </si>
  <si>
    <t>Assume 15% time on relationships and bonus for corporate growth</t>
  </si>
  <si>
    <t xml:space="preserve"> Operating Expenses</t>
  </si>
  <si>
    <t>Total Operating Expenses</t>
  </si>
  <si>
    <t>Total Selling General and Administrative</t>
  </si>
  <si>
    <t>Cash Proxy</t>
  </si>
  <si>
    <t>Net Addition (Subtraction) from Cash</t>
  </si>
  <si>
    <t>Year-End Cash Proxy</t>
  </si>
  <si>
    <t>EBITDA</t>
  </si>
  <si>
    <t>&lt;= EBITDA is earnings before interest, taxes, depreciation, and amortization - it is a close proxy for cash flow from operations</t>
  </si>
  <si>
    <t>- Capital Expenditures</t>
  </si>
  <si>
    <t>- Loan Payments</t>
  </si>
  <si>
    <t>+ Matching Grants</t>
  </si>
  <si>
    <t>+ Investments (Paid in Capital)</t>
  </si>
  <si>
    <t>&lt;= If you're repaying a loan, this would go here</t>
  </si>
  <si>
    <t>&lt;= This line should be positive for all years!</t>
  </si>
  <si>
    <t>&lt;= Investment(s) you're making</t>
  </si>
  <si>
    <t>&lt;= This will be the investments you need to raise to make sure you have adequate cash at the end of the year</t>
  </si>
  <si>
    <t>(Cash proxy is optional to include, but encouraged if you need to raise significant investment)</t>
  </si>
  <si>
    <t>&lt;= You can either include matching state grants in your revenue line above or here</t>
  </si>
  <si>
    <t>EBITDA Margin % (operating margin)</t>
  </si>
  <si>
    <t>Customer Support and Account Mgmt</t>
  </si>
  <si>
    <t>Other Incremental Expenses</t>
  </si>
  <si>
    <t>Server Costs</t>
  </si>
  <si>
    <t>Revenue</t>
  </si>
  <si>
    <t>% market share - total market</t>
  </si>
  <si>
    <t xml:space="preserve"> Revenue</t>
  </si>
  <si>
    <t>Licenses/Subscriptions expected to be sold</t>
  </si>
  <si>
    <t>Market Growth Rate</t>
  </si>
  <si>
    <t xml:space="preserve">Served Available Market size </t>
  </si>
  <si>
    <t>Pro Forma Income Statement - Software</t>
  </si>
  <si>
    <t>Phase II (2022)</t>
  </si>
  <si>
    <t>TABA Services</t>
  </si>
  <si>
    <t>SBIR/STTR &amp; TABA Expenses (Direct &amp; Indirect)</t>
  </si>
  <si>
    <t>Consider server costs, hosting fees, computing/processor usage, bandwidth / data communication, data storage, etc. that change as you onboard more customers</t>
  </si>
  <si>
    <t>Include costs for onboarding customers, providing support to customers, charges for managing payments, etc.</t>
  </si>
  <si>
    <t>Costs for software license fees and products embedded in the application, website development and support costs, professional services and training personnel costs, etc.</t>
  </si>
  <si>
    <t>Phase II (2023)</t>
  </si>
  <si>
    <t>For years 2022 to 2026</t>
  </si>
  <si>
    <t>Salespersons</t>
  </si>
  <si>
    <t>SBIR/STTR grant - R&amp;D</t>
  </si>
  <si>
    <t>Total Product sales (Revenue)</t>
  </si>
  <si>
    <t>Gross Margin = Revenue - COGS</t>
  </si>
  <si>
    <t>Use in ROW 24 of ROI Worksheet</t>
  </si>
  <si>
    <t>Total COGS - product</t>
  </si>
  <si>
    <t>Product sales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</si>
</sst>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_(&quot;$&quot;* #,##0_);_(&quot;$&quot;* \(#,##0\);_(&quot;$&quot;* &quot;-&quot;??_);_(@_)"/>
  </numFmts>
  <fonts count="46">
    <font>
      <sz val="10"/>
      <name val="Verdana"/>
    </font>
    <font>
      <b/>
      <sz val="10"/>
      <name val="Verdana"/>
    </font>
    <font>
      <sz val="10"/>
      <name val="Verdana"/>
    </font>
    <font>
      <sz val="18"/>
      <color indexed="9"/>
      <name val="Verdana"/>
    </font>
    <font>
      <b/>
      <sz val="12"/>
      <color indexed="9"/>
      <name val="Verdana"/>
    </font>
    <font>
      <b/>
      <sz val="12"/>
      <color indexed="9"/>
      <name val="Arial"/>
    </font>
    <font>
      <b/>
      <sz val="14"/>
      <name val="Verdana"/>
    </font>
    <font>
      <sz val="10"/>
      <color indexed="9"/>
      <name val="Verdana"/>
    </font>
    <font>
      <b/>
      <sz val="12"/>
      <name val="Verdana"/>
    </font>
    <font>
      <sz val="9"/>
      <color indexed="81"/>
      <name val="Geneva"/>
    </font>
    <font>
      <b/>
      <sz val="9"/>
      <color indexed="81"/>
      <name val="Geneva"/>
    </font>
    <font>
      <sz val="10"/>
      <color indexed="12"/>
      <name val="Verdana"/>
    </font>
    <font>
      <b/>
      <sz val="10"/>
      <color indexed="9"/>
      <name val="Verdana"/>
    </font>
    <font>
      <sz val="8"/>
      <name val="Verdana"/>
    </font>
    <font>
      <b/>
      <sz val="10"/>
      <name val="Verdana"/>
    </font>
    <font>
      <b/>
      <sz val="12"/>
      <color indexed="9"/>
      <name val="Verdana"/>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10"/>
      <color theme="11"/>
      <name val="Verdana"/>
    </font>
    <font>
      <sz val="10"/>
      <color indexed="81"/>
      <name val="Calibri"/>
    </font>
    <font>
      <b/>
      <sz val="18"/>
      <color indexed="9"/>
      <name val="Verdana"/>
      <family val="2"/>
    </font>
    <font>
      <b/>
      <sz val="12"/>
      <color indexed="9"/>
      <name val="Verdana"/>
      <family val="2"/>
    </font>
    <font>
      <b/>
      <sz val="9"/>
      <color rgb="FF000000"/>
      <name val="Geneva"/>
      <family val="2"/>
    </font>
    <font>
      <sz val="9"/>
      <color rgb="FF000000"/>
      <name val="Geneva"/>
      <family val="2"/>
    </font>
    <font>
      <sz val="10"/>
      <color rgb="FF000000"/>
      <name val="Calibri"/>
      <family val="2"/>
    </font>
    <font>
      <b/>
      <sz val="12"/>
      <color indexed="9"/>
      <name val="Arial"/>
      <family val="2"/>
    </font>
    <font>
      <b/>
      <sz val="10"/>
      <name val="Verdana"/>
      <family val="2"/>
    </font>
    <font>
      <sz val="10"/>
      <name val="Verdana"/>
      <family val="2"/>
    </font>
    <font>
      <sz val="10"/>
      <color rgb="FF000000"/>
      <name val="+mn-lt"/>
      <charset val="1"/>
    </font>
    <font>
      <sz val="9"/>
      <color indexed="81"/>
      <name val="Tahoma"/>
      <charset val="1"/>
    </font>
    <font>
      <b/>
      <sz val="9"/>
      <color indexed="81"/>
      <name val="Tahoma"/>
      <charset val="1"/>
    </font>
  </fonts>
  <fills count="32">
    <fill>
      <patternFill patternType="none"/>
    </fill>
    <fill>
      <patternFill patternType="gray125"/>
    </fill>
    <fill>
      <patternFill patternType="solid">
        <fgColor indexed="18"/>
        <bgColor indexed="64"/>
      </patternFill>
    </fill>
    <fill>
      <patternFill patternType="solid">
        <fgColor indexed="62"/>
        <bgColor indexed="64"/>
      </patternFill>
    </fill>
    <fill>
      <patternFill patternType="solid">
        <fgColor indexed="50"/>
        <bgColor indexed="64"/>
      </patternFill>
    </fill>
    <fill>
      <patternFill patternType="solid">
        <fgColor indexed="22"/>
        <bgColor indexed="64"/>
      </patternFill>
    </fill>
    <fill>
      <patternFill patternType="solid">
        <fgColor indexed="29"/>
        <bgColor indexed="64"/>
      </patternFill>
    </fill>
    <fill>
      <patternFill patternType="solid">
        <fgColor indexed="6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rgb="FFC0C0C0"/>
        <bgColor indexed="64"/>
      </patternFill>
    </fill>
  </fills>
  <borders count="4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indexed="8"/>
      </right>
      <top style="thin">
        <color auto="1"/>
      </top>
      <bottom/>
      <diagonal/>
    </border>
    <border>
      <left style="thin">
        <color auto="1"/>
      </left>
      <right/>
      <top/>
      <bottom style="thin">
        <color auto="1"/>
      </bottom>
      <diagonal/>
    </border>
    <border>
      <left/>
      <right/>
      <top/>
      <bottom style="thin">
        <color auto="1"/>
      </bottom>
      <diagonal/>
    </border>
    <border>
      <left/>
      <right style="thin">
        <color indexed="8"/>
      </right>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style="thin">
        <color auto="1"/>
      </right>
      <top/>
      <bottom style="medium">
        <color auto="1"/>
      </bottom>
      <diagonal/>
    </border>
    <border>
      <left style="medium">
        <color auto="1"/>
      </left>
      <right style="thin">
        <color indexed="8"/>
      </right>
      <top style="thin">
        <color indexed="8"/>
      </top>
      <bottom style="thin">
        <color indexed="8"/>
      </bottom>
      <diagonal/>
    </border>
    <border>
      <left style="medium">
        <color auto="1"/>
      </left>
      <right/>
      <top style="thin">
        <color indexed="8"/>
      </top>
      <bottom style="thin">
        <color indexed="8"/>
      </bottom>
      <diagonal/>
    </border>
    <border>
      <left/>
      <right/>
      <top style="medium">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8"/>
      </left>
      <right style="medium">
        <color indexed="8"/>
      </right>
      <top style="thin">
        <color indexed="8"/>
      </top>
      <bottom style="thin">
        <color indexed="8"/>
      </bottom>
      <diagonal/>
    </border>
    <border>
      <left style="medium">
        <color indexed="8"/>
      </left>
      <right/>
      <top style="medium">
        <color auto="1"/>
      </top>
      <bottom style="thin">
        <color indexed="8"/>
      </bottom>
      <diagonal/>
    </border>
    <border>
      <left style="medium">
        <color indexed="8"/>
      </left>
      <right/>
      <top style="thin">
        <color indexed="8"/>
      </top>
      <bottom style="thin">
        <color indexed="8"/>
      </bottom>
      <diagonal/>
    </border>
    <border>
      <left style="medium">
        <color indexed="64"/>
      </left>
      <right/>
      <top style="medium">
        <color auto="1"/>
      </top>
      <bottom style="medium">
        <color auto="1"/>
      </bottom>
      <diagonal/>
    </border>
    <border>
      <left style="medium">
        <color auto="1"/>
      </left>
      <right style="medium">
        <color indexed="64"/>
      </right>
      <top style="thin">
        <color indexed="8"/>
      </top>
      <bottom style="thin">
        <color indexed="8"/>
      </bottom>
      <diagonal/>
    </border>
    <border>
      <left/>
      <right style="medium">
        <color indexed="64"/>
      </right>
      <top style="medium">
        <color auto="1"/>
      </top>
      <bottom style="medium">
        <color auto="1"/>
      </bottom>
      <diagonal/>
    </border>
  </borders>
  <cellStyleXfs count="76">
    <xf numFmtId="0" fontId="0" fillId="0" borderId="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17" fillId="18"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5" borderId="0" applyNumberFormat="0" applyBorder="0" applyAlignment="0" applyProtection="0"/>
    <xf numFmtId="0" fontId="18" fillId="9" borderId="0" applyNumberFormat="0" applyBorder="0" applyAlignment="0" applyProtection="0"/>
    <xf numFmtId="0" fontId="19" fillId="26" borderId="28" applyNumberFormat="0" applyAlignment="0" applyProtection="0"/>
    <xf numFmtId="0" fontId="20" fillId="27" borderId="29" applyNumberFormat="0" applyAlignment="0" applyProtection="0"/>
    <xf numFmtId="43" fontId="2" fillId="0" borderId="0" applyFont="0" applyFill="0" applyBorder="0" applyAlignment="0" applyProtection="0"/>
    <xf numFmtId="44" fontId="2" fillId="0" borderId="0" applyFont="0" applyFill="0" applyBorder="0" applyAlignment="0" applyProtection="0"/>
    <xf numFmtId="0" fontId="21" fillId="0" borderId="0" applyNumberFormat="0" applyFill="0" applyBorder="0" applyAlignment="0" applyProtection="0"/>
    <xf numFmtId="0" fontId="22" fillId="10" borderId="0" applyNumberFormat="0" applyBorder="0" applyAlignment="0" applyProtection="0"/>
    <xf numFmtId="0" fontId="23" fillId="0" borderId="30" applyNumberFormat="0" applyFill="0" applyAlignment="0" applyProtection="0"/>
    <xf numFmtId="0" fontId="24" fillId="0" borderId="31" applyNumberFormat="0" applyFill="0" applyAlignment="0" applyProtection="0"/>
    <xf numFmtId="0" fontId="25" fillId="0" borderId="32" applyNumberFormat="0" applyFill="0" applyAlignment="0" applyProtection="0"/>
    <xf numFmtId="0" fontId="25" fillId="0" borderId="0" applyNumberFormat="0" applyFill="0" applyBorder="0" applyAlignment="0" applyProtection="0"/>
    <xf numFmtId="0" fontId="26" fillId="13" borderId="28" applyNumberFormat="0" applyAlignment="0" applyProtection="0"/>
    <xf numFmtId="0" fontId="27" fillId="0" borderId="33" applyNumberFormat="0" applyFill="0" applyAlignment="0" applyProtection="0"/>
    <xf numFmtId="0" fontId="28" fillId="28" borderId="0" applyNumberFormat="0" applyBorder="0" applyAlignment="0" applyProtection="0"/>
    <xf numFmtId="0" fontId="2" fillId="29" borderId="34" applyNumberFormat="0" applyFont="0" applyAlignment="0" applyProtection="0"/>
    <xf numFmtId="0" fontId="29" fillId="26" borderId="35" applyNumberFormat="0" applyAlignment="0" applyProtection="0"/>
    <xf numFmtId="9" fontId="2" fillId="0" borderId="0" applyFont="0" applyFill="0" applyBorder="0" applyAlignment="0" applyProtection="0"/>
    <xf numFmtId="0" fontId="30" fillId="0" borderId="0" applyNumberFormat="0" applyFill="0" applyBorder="0" applyAlignment="0" applyProtection="0"/>
    <xf numFmtId="0" fontId="31" fillId="0" borderId="36"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cellStyleXfs>
  <cellXfs count="126">
    <xf numFmtId="0" fontId="0" fillId="0" borderId="0" xfId="0"/>
    <xf numFmtId="0" fontId="6" fillId="0" borderId="0" xfId="0" applyFont="1" applyAlignment="1">
      <alignment vertical="top"/>
    </xf>
    <xf numFmtId="0" fontId="1" fillId="4" borderId="12" xfId="0" applyFont="1" applyFill="1" applyBorder="1" applyAlignment="1">
      <alignment vertical="top" wrapText="1"/>
    </xf>
    <xf numFmtId="0" fontId="6" fillId="0" borderId="0" xfId="0" applyFont="1"/>
    <xf numFmtId="0" fontId="4" fillId="2" borderId="12" xfId="0" applyFont="1" applyFill="1" applyBorder="1"/>
    <xf numFmtId="0" fontId="7" fillId="2" borderId="15" xfId="0" applyFont="1" applyFill="1" applyBorder="1"/>
    <xf numFmtId="0" fontId="0" fillId="4" borderId="16" xfId="0" applyFill="1" applyBorder="1" applyAlignment="1">
      <alignment horizontal="right"/>
    </xf>
    <xf numFmtId="0" fontId="0" fillId="0" borderId="0" xfId="0" applyBorder="1"/>
    <xf numFmtId="0" fontId="0" fillId="4" borderId="17" xfId="0" applyFill="1" applyBorder="1" applyAlignment="1">
      <alignment horizontal="right"/>
    </xf>
    <xf numFmtId="0" fontId="0" fillId="4" borderId="18" xfId="0" applyFill="1" applyBorder="1" applyAlignment="1">
      <alignment horizontal="right"/>
    </xf>
    <xf numFmtId="0" fontId="1" fillId="4" borderId="12" xfId="0" applyFont="1" applyFill="1" applyBorder="1"/>
    <xf numFmtId="0" fontId="0" fillId="2" borderId="0" xfId="0" applyFill="1"/>
    <xf numFmtId="0" fontId="4" fillId="2" borderId="0" xfId="0" applyFont="1" applyFill="1"/>
    <xf numFmtId="0" fontId="1" fillId="4" borderId="16" xfId="0" applyFont="1" applyFill="1" applyBorder="1"/>
    <xf numFmtId="164" fontId="0" fillId="5" borderId="15" xfId="0" applyNumberFormat="1" applyFill="1" applyBorder="1"/>
    <xf numFmtId="0" fontId="0" fillId="0" borderId="17" xfId="0" applyBorder="1"/>
    <xf numFmtId="6" fontId="0" fillId="0" borderId="17" xfId="0" applyNumberFormat="1" applyBorder="1"/>
    <xf numFmtId="0" fontId="8" fillId="4" borderId="17" xfId="0" applyFont="1" applyFill="1" applyBorder="1" applyAlignment="1">
      <alignment horizontal="right"/>
    </xf>
    <xf numFmtId="9" fontId="0" fillId="0" borderId="17" xfId="0" applyNumberFormat="1" applyBorder="1"/>
    <xf numFmtId="0" fontId="0" fillId="4" borderId="17" xfId="0" applyFill="1" applyBorder="1"/>
    <xf numFmtId="0" fontId="12" fillId="7" borderId="0" xfId="0" applyFont="1" applyFill="1"/>
    <xf numFmtId="0" fontId="0" fillId="5" borderId="0" xfId="0" applyFill="1"/>
    <xf numFmtId="0" fontId="0" fillId="0" borderId="17" xfId="0" applyBorder="1" applyAlignment="1"/>
    <xf numFmtId="0" fontId="2" fillId="4" borderId="17" xfId="0" applyFont="1" applyFill="1" applyBorder="1" applyAlignment="1">
      <alignment horizontal="right"/>
    </xf>
    <xf numFmtId="0" fontId="1" fillId="4" borderId="17" xfId="0" applyFont="1" applyFill="1" applyBorder="1" applyAlignment="1">
      <alignment horizontal="right"/>
    </xf>
    <xf numFmtId="37" fontId="0" fillId="0" borderId="0" xfId="0" applyNumberFormat="1"/>
    <xf numFmtId="0" fontId="8" fillId="5" borderId="0" xfId="0" applyFont="1" applyFill="1" applyAlignment="1">
      <alignment horizontal="center"/>
    </xf>
    <xf numFmtId="0" fontId="1" fillId="0" borderId="23"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3"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0" fillId="0" borderId="0" xfId="0" applyAlignment="1">
      <alignment wrapText="1"/>
    </xf>
    <xf numFmtId="0" fontId="1" fillId="0" borderId="25" xfId="0" applyFont="1" applyBorder="1" applyAlignment="1">
      <alignment horizontal="center" vertical="center" wrapText="1"/>
    </xf>
    <xf numFmtId="0" fontId="1" fillId="0" borderId="26" xfId="0" applyFont="1" applyBorder="1" applyAlignment="1">
      <alignment horizontal="center" vertical="top"/>
    </xf>
    <xf numFmtId="0" fontId="0" fillId="0" borderId="24" xfId="0" applyBorder="1" applyAlignment="1">
      <alignment horizontal="justify" wrapText="1"/>
    </xf>
    <xf numFmtId="0" fontId="0" fillId="0" borderId="23" xfId="0" applyBorder="1" applyAlignment="1">
      <alignment horizontal="justify" wrapText="1"/>
    </xf>
    <xf numFmtId="0" fontId="11" fillId="0" borderId="24" xfId="0" applyFont="1" applyBorder="1" applyAlignment="1">
      <alignment horizontal="justify" wrapText="1"/>
    </xf>
    <xf numFmtId="0" fontId="11" fillId="0" borderId="24" xfId="0" applyFont="1" applyBorder="1" applyAlignment="1">
      <alignment horizontal="justify" vertical="top" wrapText="1"/>
    </xf>
    <xf numFmtId="0" fontId="0" fillId="0" borderId="24" xfId="0" applyBorder="1" applyAlignment="1">
      <alignment horizontal="justify" vertical="top" wrapText="1"/>
    </xf>
    <xf numFmtId="0" fontId="0" fillId="0" borderId="15" xfId="0" applyBorder="1"/>
    <xf numFmtId="44" fontId="0" fillId="0" borderId="17" xfId="29" applyFont="1" applyBorder="1"/>
    <xf numFmtId="0" fontId="5" fillId="2" borderId="11" xfId="0" applyFont="1" applyFill="1" applyBorder="1" applyAlignment="1">
      <alignment horizontal="center"/>
    </xf>
    <xf numFmtId="0" fontId="0" fillId="0" borderId="0" xfId="0" applyFill="1" applyBorder="1"/>
    <xf numFmtId="9" fontId="0" fillId="5" borderId="17" xfId="41" applyFont="1" applyFill="1" applyBorder="1"/>
    <xf numFmtId="0" fontId="0" fillId="0" borderId="0" xfId="0" applyAlignment="1"/>
    <xf numFmtId="166" fontId="0" fillId="0" borderId="0" xfId="28" applyNumberFormat="1" applyFont="1" applyFill="1" applyBorder="1"/>
    <xf numFmtId="6" fontId="0" fillId="0" borderId="0" xfId="0" applyNumberFormat="1" applyFill="1" applyBorder="1"/>
    <xf numFmtId="6" fontId="0" fillId="0" borderId="1" xfId="0" applyNumberFormat="1" applyBorder="1"/>
    <xf numFmtId="9" fontId="0" fillId="5" borderId="1" xfId="41" applyFont="1" applyFill="1" applyBorder="1"/>
    <xf numFmtId="0" fontId="5" fillId="0" borderId="0" xfId="0" applyFont="1" applyFill="1" applyBorder="1" applyAlignment="1">
      <alignment horizontal="center"/>
    </xf>
    <xf numFmtId="9" fontId="0" fillId="0" borderId="0" xfId="0" applyNumberFormat="1" applyFill="1" applyBorder="1"/>
    <xf numFmtId="0" fontId="7" fillId="0" borderId="0" xfId="0" applyFont="1" applyFill="1" applyBorder="1"/>
    <xf numFmtId="164" fontId="0" fillId="0" borderId="0" xfId="0" applyNumberFormat="1" applyFill="1" applyBorder="1"/>
    <xf numFmtId="165" fontId="0" fillId="0" borderId="0" xfId="0" applyNumberFormat="1" applyFill="1" applyBorder="1"/>
    <xf numFmtId="3" fontId="0" fillId="0" borderId="0" xfId="0" applyNumberFormat="1" applyFill="1" applyBorder="1"/>
    <xf numFmtId="0" fontId="4" fillId="0" borderId="0" xfId="0" applyFont="1" applyFill="1" applyBorder="1"/>
    <xf numFmtId="164" fontId="2" fillId="0" borderId="0" xfId="0" applyNumberFormat="1" applyFont="1" applyFill="1" applyBorder="1"/>
    <xf numFmtId="44" fontId="2" fillId="0" borderId="0" xfId="29" applyFont="1" applyFill="1" applyBorder="1"/>
    <xf numFmtId="166" fontId="0" fillId="0" borderId="0" xfId="0" applyNumberFormat="1" applyFill="1" applyBorder="1"/>
    <xf numFmtId="9" fontId="0" fillId="0" borderId="0" xfId="41" applyFont="1" applyFill="1" applyBorder="1"/>
    <xf numFmtId="167" fontId="0" fillId="0" borderId="0" xfId="29" applyNumberFormat="1" applyFont="1" applyFill="1" applyBorder="1"/>
    <xf numFmtId="0" fontId="3" fillId="0" borderId="0" xfId="0" applyFont="1" applyFill="1" applyBorder="1" applyAlignment="1">
      <alignment horizontal="center" vertical="center"/>
    </xf>
    <xf numFmtId="0" fontId="0" fillId="3" borderId="0" xfId="0" applyFill="1"/>
    <xf numFmtId="167" fontId="2" fillId="6" borderId="19" xfId="29" applyNumberFormat="1" applyFont="1" applyFill="1" applyBorder="1"/>
    <xf numFmtId="167" fontId="2" fillId="6" borderId="20" xfId="29" applyNumberFormat="1" applyFont="1" applyFill="1" applyBorder="1"/>
    <xf numFmtId="167" fontId="2" fillId="6" borderId="21" xfId="29" applyNumberFormat="1" applyFont="1" applyFill="1" applyBorder="1"/>
    <xf numFmtId="167" fontId="2" fillId="6" borderId="13" xfId="29" applyNumberFormat="1" applyFont="1" applyFill="1" applyBorder="1"/>
    <xf numFmtId="0" fontId="15" fillId="2" borderId="10" xfId="0" applyFont="1" applyFill="1" applyBorder="1"/>
    <xf numFmtId="0" fontId="14" fillId="4" borderId="17" xfId="0" applyFont="1" applyFill="1" applyBorder="1" applyAlignment="1">
      <alignment horizontal="right"/>
    </xf>
    <xf numFmtId="167" fontId="2" fillId="6" borderId="37" xfId="29" applyNumberFormat="1" applyFont="1" applyFill="1" applyBorder="1"/>
    <xf numFmtId="0" fontId="0" fillId="0" borderId="0" xfId="0" quotePrefix="1"/>
    <xf numFmtId="0" fontId="0" fillId="4" borderId="17" xfId="0" quotePrefix="1" applyFont="1" applyFill="1" applyBorder="1" applyAlignment="1">
      <alignment horizontal="right"/>
    </xf>
    <xf numFmtId="0" fontId="0" fillId="4" borderId="17" xfId="0" quotePrefix="1" applyFill="1" applyBorder="1" applyAlignment="1">
      <alignment horizontal="right"/>
    </xf>
    <xf numFmtId="9" fontId="0" fillId="0" borderId="0" xfId="41" quotePrefix="1" applyFont="1" applyFill="1" applyBorder="1"/>
    <xf numFmtId="9" fontId="0" fillId="5" borderId="17" xfId="41" applyFont="1" applyFill="1" applyBorder="1" applyAlignment="1">
      <alignment horizontal="center"/>
    </xf>
    <xf numFmtId="167" fontId="0" fillId="30" borderId="13" xfId="29" applyNumberFormat="1" applyFont="1" applyFill="1" applyBorder="1"/>
    <xf numFmtId="0" fontId="0" fillId="4" borderId="16" xfId="0" applyFont="1" applyFill="1" applyBorder="1" applyAlignment="1">
      <alignment horizontal="right"/>
    </xf>
    <xf numFmtId="0" fontId="11" fillId="0" borderId="24" xfId="0" applyFont="1" applyBorder="1" applyAlignment="1">
      <alignment horizontal="center" vertical="center" wrapText="1"/>
    </xf>
    <xf numFmtId="167" fontId="0" fillId="31" borderId="13" xfId="29" applyNumberFormat="1" applyFont="1" applyFill="1" applyBorder="1"/>
    <xf numFmtId="167" fontId="0" fillId="31" borderId="14" xfId="29" applyNumberFormat="1" applyFont="1" applyFill="1" applyBorder="1"/>
    <xf numFmtId="165" fontId="0" fillId="5" borderId="17" xfId="41" applyNumberFormat="1" applyFont="1" applyFill="1" applyBorder="1"/>
    <xf numFmtId="165" fontId="0" fillId="5" borderId="1" xfId="41" applyNumberFormat="1" applyFont="1" applyFill="1" applyBorder="1"/>
    <xf numFmtId="165" fontId="0" fillId="30" borderId="13" xfId="41" applyNumberFormat="1" applyFont="1" applyFill="1" applyBorder="1"/>
    <xf numFmtId="165" fontId="0" fillId="30" borderId="14" xfId="41" applyNumberFormat="1" applyFont="1" applyFill="1" applyBorder="1"/>
    <xf numFmtId="0" fontId="40" fillId="2" borderId="11" xfId="0" applyFont="1" applyFill="1" applyBorder="1" applyAlignment="1">
      <alignment horizontal="center"/>
    </xf>
    <xf numFmtId="167" fontId="0" fillId="0" borderId="13" xfId="29" applyNumberFormat="1" applyFont="1" applyFill="1" applyBorder="1"/>
    <xf numFmtId="167" fontId="0" fillId="0" borderId="14" xfId="29" applyNumberFormat="1" applyFont="1" applyFill="1" applyBorder="1"/>
    <xf numFmtId="166" fontId="0" fillId="0" borderId="13" xfId="28" applyNumberFormat="1" applyFont="1" applyFill="1" applyBorder="1"/>
    <xf numFmtId="166" fontId="0" fillId="0" borderId="14" xfId="28" applyNumberFormat="1" applyFont="1" applyFill="1" applyBorder="1"/>
    <xf numFmtId="164" fontId="0" fillId="5" borderId="40" xfId="0" applyNumberFormat="1" applyFill="1" applyBorder="1"/>
    <xf numFmtId="167" fontId="0" fillId="0" borderId="37" xfId="29" applyNumberFormat="1" applyFont="1" applyFill="1" applyBorder="1"/>
    <xf numFmtId="167" fontId="0" fillId="0" borderId="39" xfId="29" applyNumberFormat="1" applyFont="1" applyFill="1" applyBorder="1"/>
    <xf numFmtId="0" fontId="42" fillId="4" borderId="16" xfId="0" applyFont="1" applyFill="1" applyBorder="1" applyAlignment="1">
      <alignment horizontal="right"/>
    </xf>
    <xf numFmtId="167" fontId="41" fillId="6" borderId="14" xfId="29" applyNumberFormat="1" applyFont="1" applyFill="1" applyBorder="1"/>
    <xf numFmtId="167" fontId="0" fillId="0" borderId="38" xfId="29" applyNumberFormat="1" applyFont="1" applyFill="1" applyBorder="1"/>
    <xf numFmtId="0" fontId="41" fillId="4" borderId="17" xfId="0" applyFont="1" applyFill="1" applyBorder="1" applyAlignment="1">
      <alignment horizontal="right"/>
    </xf>
    <xf numFmtId="167" fontId="2" fillId="30" borderId="13" xfId="29" applyNumberFormat="1" applyFont="1" applyFill="1" applyBorder="1"/>
    <xf numFmtId="167" fontId="2" fillId="30" borderId="14" xfId="29" applyNumberFormat="1" applyFont="1" applyFill="1" applyBorder="1"/>
    <xf numFmtId="167" fontId="41" fillId="6" borderId="13" xfId="29" applyNumberFormat="1" applyFont="1" applyFill="1" applyBorder="1"/>
    <xf numFmtId="167" fontId="41" fillId="6" borderId="37" xfId="29" applyNumberFormat="1" applyFont="1" applyFill="1" applyBorder="1"/>
    <xf numFmtId="167" fontId="41" fillId="6" borderId="21" xfId="29" applyNumberFormat="1" applyFont="1" applyFill="1" applyBorder="1"/>
    <xf numFmtId="167" fontId="0" fillId="0" borderId="19" xfId="29" applyNumberFormat="1" applyFont="1" applyFill="1" applyBorder="1"/>
    <xf numFmtId="167" fontId="0" fillId="0" borderId="41" xfId="29" applyNumberFormat="1" applyFont="1" applyFill="1" applyBorder="1"/>
    <xf numFmtId="164" fontId="0" fillId="5" borderId="42" xfId="0" applyNumberFormat="1" applyFill="1" applyBorder="1"/>
    <xf numFmtId="164" fontId="0" fillId="5" borderId="24" xfId="0" applyNumberFormat="1" applyFill="1" applyBorder="1"/>
    <xf numFmtId="0" fontId="35" fillId="2"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36"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6" fillId="5" borderId="22" xfId="0" applyFont="1" applyFill="1" applyBorder="1" applyAlignment="1">
      <alignment horizontal="left"/>
    </xf>
    <xf numFmtId="0" fontId="0" fillId="0" borderId="22" xfId="0" applyBorder="1" applyAlignment="1"/>
    <xf numFmtId="9" fontId="0" fillId="0" borderId="1" xfId="0" applyNumberFormat="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6" fontId="0" fillId="0" borderId="1" xfId="0" applyNumberFormat="1"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9" fontId="0" fillId="0" borderId="1" xfId="0" applyNumberFormat="1" applyBorder="1" applyAlignment="1">
      <alignment horizontal="center"/>
    </xf>
    <xf numFmtId="0" fontId="14" fillId="4" borderId="17" xfId="0" applyFont="1" applyFill="1" applyBorder="1" applyAlignment="1">
      <alignment horizontal="left"/>
    </xf>
  </cellXfs>
  <cellStyles count="76">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ma" xfId="28" builtinId="3"/>
    <cellStyle name="Currency" xfId="29" builtinId="4"/>
    <cellStyle name="Explanatory Text" xfId="30" xr:uid="{00000000-0005-0000-0000-00001D000000}"/>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Good" xfId="31" xr:uid="{00000000-0005-0000-0000-00003D000000}"/>
    <cellStyle name="Heading 1" xfId="32" xr:uid="{00000000-0005-0000-0000-00003E000000}"/>
    <cellStyle name="Heading 2" xfId="33" xr:uid="{00000000-0005-0000-0000-00003F000000}"/>
    <cellStyle name="Heading 3" xfId="34" xr:uid="{00000000-0005-0000-0000-000040000000}"/>
    <cellStyle name="Heading 4" xfId="35" xr:uid="{00000000-0005-0000-0000-000041000000}"/>
    <cellStyle name="Input" xfId="36" xr:uid="{00000000-0005-0000-0000-000043000000}"/>
    <cellStyle name="Linked Cell" xfId="37" xr:uid="{00000000-0005-0000-0000-000044000000}"/>
    <cellStyle name="Neutral" xfId="38" xr:uid="{00000000-0005-0000-0000-000045000000}"/>
    <cellStyle name="Normal" xfId="0" builtinId="0"/>
    <cellStyle name="Note" xfId="39" xr:uid="{00000000-0005-0000-0000-000047000000}"/>
    <cellStyle name="Output" xfId="40" xr:uid="{00000000-0005-0000-0000-000048000000}"/>
    <cellStyle name="Percent" xfId="41" builtinId="5"/>
    <cellStyle name="Title" xfId="42" xr:uid="{00000000-0005-0000-0000-00004A000000}"/>
    <cellStyle name="Total" xfId="43" xr:uid="{00000000-0005-0000-0000-00004B000000}"/>
    <cellStyle name="Warning Text" xfId="44" xr:uid="{00000000-0005-0000-0000-00004C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152400</xdr:rowOff>
    </xdr:from>
    <xdr:to>
      <xdr:col>7</xdr:col>
      <xdr:colOff>330200</xdr:colOff>
      <xdr:row>3</xdr:row>
      <xdr:rowOff>88900</xdr:rowOff>
    </xdr:to>
    <xdr:sp macro="" textlink="">
      <xdr:nvSpPr>
        <xdr:cNvPr id="2" name="Rectangle 2">
          <a:extLst>
            <a:ext uri="{FF2B5EF4-FFF2-40B4-BE49-F238E27FC236}">
              <a16:creationId xmlns:a16="http://schemas.microsoft.com/office/drawing/2014/main" id="{00000000-0008-0000-0100-000002000000}"/>
            </a:ext>
          </a:extLst>
        </xdr:cNvPr>
        <xdr:cNvSpPr>
          <a:spLocks noChangeArrowheads="1"/>
        </xdr:cNvSpPr>
      </xdr:nvSpPr>
      <xdr:spPr bwMode="auto">
        <a:xfrm>
          <a:off x="9613900" y="444500"/>
          <a:ext cx="330200" cy="304800"/>
        </a:xfrm>
        <a:prstGeom prst="rect">
          <a:avLst/>
        </a:prstGeom>
        <a:solidFill>
          <a:srgbClr val="C0C0C0"/>
        </a:solidFill>
        <a:ln w="9525">
          <a:solidFill>
            <a:srgbClr val="000000"/>
          </a:solidFill>
          <a:miter lim="800000"/>
          <a:headEnd/>
          <a:tailEnd/>
        </a:ln>
      </xdr:spPr>
      <xdr:txBody>
        <a:bodyPr vertOverflow="clip" wrap="square" lIns="18288" tIns="0" rIns="0" bIns="0" rtlCol="0" anchor="ctr" upright="1"/>
        <a:lstStyle/>
        <a:p>
          <a:pPr algn="ctr"/>
          <a:endParaRPr lang="en-US"/>
        </a:p>
      </xdr:txBody>
    </xdr:sp>
    <xdr:clientData/>
  </xdr:twoCellAnchor>
  <xdr:twoCellAnchor editAs="oneCell">
    <xdr:from>
      <xdr:col>7</xdr:col>
      <xdr:colOff>421640</xdr:colOff>
      <xdr:row>2</xdr:row>
      <xdr:rowOff>154940</xdr:rowOff>
    </xdr:from>
    <xdr:to>
      <xdr:col>8</xdr:col>
      <xdr:colOff>594317</xdr:colOff>
      <xdr:row>4</xdr:row>
      <xdr:rowOff>142240</xdr:rowOff>
    </xdr:to>
    <xdr:sp macro="" textlink="">
      <xdr:nvSpPr>
        <xdr:cNvPr id="3" name="Text Box 3">
          <a:extLst>
            <a:ext uri="{FF2B5EF4-FFF2-40B4-BE49-F238E27FC236}">
              <a16:creationId xmlns:a16="http://schemas.microsoft.com/office/drawing/2014/main" id="{00000000-0008-0000-0100-000003000000}"/>
            </a:ext>
          </a:extLst>
        </xdr:cNvPr>
        <xdr:cNvSpPr txBox="1">
          <a:spLocks noChangeArrowheads="1"/>
        </xdr:cNvSpPr>
      </xdr:nvSpPr>
      <xdr:spPr bwMode="auto">
        <a:xfrm>
          <a:off x="10035540" y="612140"/>
          <a:ext cx="1493477" cy="393700"/>
        </a:xfrm>
        <a:prstGeom prst="rect">
          <a:avLst/>
        </a:prstGeom>
        <a:noFill/>
        <a:ln w="9525">
          <a:noFill/>
          <a:miter lim="800000"/>
          <a:headEnd/>
          <a:tailEnd/>
        </a:ln>
      </xdr:spPr>
      <xdr:txBody>
        <a:bodyPr vertOverflow="clip" wrap="square" lIns="36576" tIns="22860" rIns="0" bIns="0" anchor="t" upright="1"/>
        <a:lstStyle/>
        <a:p>
          <a:pPr algn="l" rtl="0">
            <a:defRPr sz="1000"/>
          </a:pPr>
          <a:r>
            <a:rPr lang="en-US" sz="1000" b="0" i="0" strike="noStrike">
              <a:solidFill>
                <a:srgbClr val="000000"/>
              </a:solidFill>
              <a:latin typeface="Verdana"/>
              <a:ea typeface="Verdana"/>
              <a:cs typeface="Verdana"/>
            </a:rPr>
            <a:t>= cells calculated</a:t>
          </a:r>
        </a:p>
        <a:p>
          <a:pPr algn="l" rtl="0">
            <a:defRPr sz="1000"/>
          </a:pPr>
          <a:r>
            <a:rPr lang="en-US" sz="1000" b="0" i="0" strike="noStrike">
              <a:solidFill>
                <a:srgbClr val="000000"/>
              </a:solidFill>
              <a:latin typeface="Verdana"/>
              <a:ea typeface="Verdana"/>
              <a:cs typeface="Verdana"/>
            </a:rPr>
            <a:t>for you</a:t>
          </a:r>
        </a:p>
      </xdr:txBody>
    </xdr:sp>
    <xdr:clientData/>
  </xdr:twoCellAnchor>
  <xdr:twoCellAnchor>
    <xdr:from>
      <xdr:col>7</xdr:col>
      <xdr:colOff>0</xdr:colOff>
      <xdr:row>3</xdr:row>
      <xdr:rowOff>88900</xdr:rowOff>
    </xdr:from>
    <xdr:to>
      <xdr:col>7</xdr:col>
      <xdr:colOff>330200</xdr:colOff>
      <xdr:row>5</xdr:row>
      <xdr:rowOff>25400</xdr:rowOff>
    </xdr:to>
    <xdr:sp macro="" textlink="">
      <xdr:nvSpPr>
        <xdr:cNvPr id="4" name="Rectangle 2">
          <a:extLst>
            <a:ext uri="{FF2B5EF4-FFF2-40B4-BE49-F238E27FC236}">
              <a16:creationId xmlns:a16="http://schemas.microsoft.com/office/drawing/2014/main" id="{00000000-0008-0000-0100-000004000000}"/>
            </a:ext>
          </a:extLst>
        </xdr:cNvPr>
        <xdr:cNvSpPr>
          <a:spLocks noChangeArrowheads="1"/>
        </xdr:cNvSpPr>
      </xdr:nvSpPr>
      <xdr:spPr bwMode="auto">
        <a:xfrm>
          <a:off x="9613900" y="749300"/>
          <a:ext cx="330200" cy="304800"/>
        </a:xfrm>
        <a:prstGeom prst="rect">
          <a:avLst/>
        </a:prstGeom>
        <a:solidFill>
          <a:schemeClr val="accent2">
            <a:lumMod val="60000"/>
            <a:lumOff val="40000"/>
          </a:schemeClr>
        </a:solidFill>
        <a:ln w="9525">
          <a:solidFill>
            <a:srgbClr val="000000"/>
          </a:solidFill>
          <a:miter lim="800000"/>
          <a:headEnd/>
          <a:tailEnd/>
        </a:ln>
      </xdr:spPr>
      <xdr:txBody>
        <a:bodyPr vertOverflow="clip" wrap="square" lIns="18288" tIns="0" rIns="0" bIns="0" rtlCol="0" anchor="ctr" upright="1"/>
        <a:lstStyle/>
        <a:p>
          <a:pPr algn="ct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5"/>
  <sheetViews>
    <sheetView tabSelected="1" topLeftCell="A7" workbookViewId="0">
      <selection activeCell="B13" sqref="B13"/>
    </sheetView>
  </sheetViews>
  <sheetFormatPr defaultColWidth="11" defaultRowHeight="13.5"/>
  <cols>
    <col min="1" max="1" width="4.15234375" customWidth="1"/>
    <col min="2" max="2" width="47.4609375" customWidth="1"/>
    <col min="3" max="5" width="14.4609375" customWidth="1"/>
    <col min="6" max="7" width="14.3828125" bestFit="1" customWidth="1"/>
    <col min="8" max="8" width="14.84375" customWidth="1"/>
    <col min="9" max="9" width="14.15234375" customWidth="1"/>
  </cols>
  <sheetData>
    <row r="1" spans="1:9" ht="23">
      <c r="B1" s="106" t="s">
        <v>71</v>
      </c>
      <c r="C1" s="107"/>
      <c r="D1" s="107"/>
      <c r="E1" s="107"/>
      <c r="F1" s="107"/>
      <c r="G1" s="108"/>
      <c r="I1" s="62"/>
    </row>
    <row r="2" spans="1:9">
      <c r="B2" s="63"/>
      <c r="C2" s="63"/>
      <c r="D2" s="63"/>
      <c r="E2" s="63"/>
      <c r="F2" s="63"/>
      <c r="G2" s="63"/>
      <c r="I2" s="47"/>
    </row>
    <row r="3" spans="1:9" ht="15">
      <c r="B3" s="63"/>
      <c r="C3" s="109" t="s">
        <v>7</v>
      </c>
      <c r="D3" s="110"/>
      <c r="E3" s="110"/>
      <c r="F3" s="111"/>
      <c r="G3" s="63"/>
    </row>
    <row r="4" spans="1:9" ht="15">
      <c r="B4" s="63"/>
      <c r="C4" s="112" t="s">
        <v>79</v>
      </c>
      <c r="D4" s="113"/>
      <c r="E4" s="113"/>
      <c r="F4" s="114"/>
      <c r="G4" s="63"/>
    </row>
    <row r="5" spans="1:9">
      <c r="B5" s="63"/>
      <c r="C5" s="63"/>
      <c r="D5" s="63"/>
      <c r="E5" s="63"/>
      <c r="F5" s="63"/>
      <c r="G5" s="63"/>
    </row>
    <row r="6" spans="1:9" ht="18" thickBot="1">
      <c r="A6" s="1">
        <v>1</v>
      </c>
      <c r="B6" s="68" t="s">
        <v>28</v>
      </c>
      <c r="C6" s="85" t="s">
        <v>72</v>
      </c>
      <c r="D6" s="85" t="s">
        <v>78</v>
      </c>
      <c r="E6" s="42">
        <v>2024</v>
      </c>
      <c r="F6" s="42">
        <v>2025</v>
      </c>
      <c r="G6" s="42">
        <v>2026</v>
      </c>
      <c r="H6" s="50"/>
      <c r="I6" s="50"/>
    </row>
    <row r="7" spans="1:9" ht="21" customHeight="1" thickBot="1">
      <c r="B7" s="2" t="s">
        <v>70</v>
      </c>
      <c r="C7" s="86">
        <v>100000000</v>
      </c>
      <c r="D7" s="86">
        <v>102000000</v>
      </c>
      <c r="E7" s="86">
        <v>104000000</v>
      </c>
      <c r="F7" s="86">
        <v>106000000</v>
      </c>
      <c r="G7" s="87">
        <v>108000000</v>
      </c>
      <c r="H7" s="47"/>
      <c r="I7" s="47"/>
    </row>
    <row r="8" spans="1:9" ht="21.75" customHeight="1" thickBot="1">
      <c r="A8" s="1"/>
      <c r="B8" s="2" t="s">
        <v>69</v>
      </c>
      <c r="C8" s="75" t="s">
        <v>13</v>
      </c>
      <c r="D8" s="81">
        <f>(D7-C7)/C7</f>
        <v>0.02</v>
      </c>
      <c r="E8" s="81">
        <f>(E7-D7)/D7</f>
        <v>1.9607843137254902E-2</v>
      </c>
      <c r="F8" s="81">
        <f>(F7-E7)/E7</f>
        <v>1.9230769230769232E-2</v>
      </c>
      <c r="G8" s="82">
        <f>(G7-F7)/F7</f>
        <v>1.8867924528301886E-2</v>
      </c>
      <c r="H8" s="51"/>
      <c r="I8" s="51"/>
    </row>
    <row r="9" spans="1:9" ht="7" customHeight="1" thickBot="1">
      <c r="A9" s="3"/>
      <c r="B9" s="40"/>
      <c r="H9" s="43"/>
      <c r="I9" s="43"/>
    </row>
    <row r="10" spans="1:9" ht="18" thickBot="1">
      <c r="A10" s="3">
        <v>2</v>
      </c>
      <c r="B10" s="4" t="s">
        <v>65</v>
      </c>
      <c r="C10" s="5"/>
      <c r="D10" s="5"/>
      <c r="E10" s="5"/>
      <c r="F10" s="5"/>
      <c r="G10" s="5"/>
      <c r="H10" s="52"/>
      <c r="I10" s="52"/>
    </row>
    <row r="11" spans="1:9" ht="17.5">
      <c r="A11" s="3"/>
      <c r="B11" s="6" t="s">
        <v>68</v>
      </c>
      <c r="C11" s="88"/>
      <c r="D11" s="88"/>
      <c r="E11" s="88">
        <v>100</v>
      </c>
      <c r="F11" s="88">
        <v>181.56</v>
      </c>
      <c r="G11" s="89">
        <v>329.64033599999999</v>
      </c>
      <c r="H11" s="46"/>
      <c r="I11" s="46"/>
    </row>
    <row r="12" spans="1:9" ht="17.5">
      <c r="A12" s="3"/>
      <c r="B12" s="8" t="s">
        <v>14</v>
      </c>
      <c r="C12" s="86"/>
      <c r="D12" s="86"/>
      <c r="E12" s="86">
        <v>10000</v>
      </c>
      <c r="F12" s="86">
        <v>10000</v>
      </c>
      <c r="G12" s="87">
        <v>10000</v>
      </c>
      <c r="H12" s="47"/>
      <c r="I12" s="47"/>
    </row>
    <row r="13" spans="1:9" ht="17.5">
      <c r="A13" s="3"/>
      <c r="B13" s="8" t="s">
        <v>86</v>
      </c>
      <c r="C13" s="79"/>
      <c r="D13" s="79"/>
      <c r="E13" s="79">
        <f>E11*E12</f>
        <v>1000000</v>
      </c>
      <c r="F13" s="79">
        <f>F11*F12</f>
        <v>1815600</v>
      </c>
      <c r="G13" s="80">
        <f>G11*G12</f>
        <v>3296403.36</v>
      </c>
      <c r="H13" s="53"/>
      <c r="I13" s="53"/>
    </row>
    <row r="14" spans="1:9" ht="18" thickBot="1">
      <c r="A14" s="3"/>
      <c r="B14" s="9" t="s">
        <v>15</v>
      </c>
      <c r="C14" s="86"/>
      <c r="D14" s="86"/>
      <c r="E14" s="86">
        <v>5000</v>
      </c>
      <c r="F14" s="86">
        <v>25000</v>
      </c>
      <c r="G14" s="87">
        <v>40000</v>
      </c>
      <c r="H14" s="47"/>
      <c r="I14" s="47"/>
    </row>
    <row r="15" spans="1:9" ht="18" thickBot="1">
      <c r="A15" s="3"/>
      <c r="B15" s="10" t="s">
        <v>82</v>
      </c>
      <c r="C15" s="14">
        <f>C13+C14</f>
        <v>0</v>
      </c>
      <c r="D15" s="90">
        <f>D13+D14</f>
        <v>0</v>
      </c>
      <c r="E15" s="90">
        <f>E13+E14</f>
        <v>1005000</v>
      </c>
      <c r="F15" s="90">
        <f>F13+F14</f>
        <v>1840600</v>
      </c>
      <c r="G15" s="90">
        <f>G13+G14</f>
        <v>3336403.36</v>
      </c>
      <c r="H15" s="53"/>
      <c r="I15" s="53"/>
    </row>
    <row r="16" spans="1:9" ht="17.5">
      <c r="A16" s="3"/>
      <c r="B16" s="77" t="s">
        <v>66</v>
      </c>
      <c r="C16" s="83">
        <f t="shared" ref="C16:D16" si="0">(C15/C7)</f>
        <v>0</v>
      </c>
      <c r="D16" s="83">
        <f t="shared" si="0"/>
        <v>0</v>
      </c>
      <c r="E16" s="83">
        <f>(E15/E7)</f>
        <v>9.6634615384615392E-3</v>
      </c>
      <c r="F16" s="83">
        <f>(F15/F7)</f>
        <v>1.7364150943396228E-2</v>
      </c>
      <c r="G16" s="84">
        <f>G15/G7</f>
        <v>3.0892623703703704E-2</v>
      </c>
      <c r="H16" s="54"/>
      <c r="I16" s="54"/>
    </row>
    <row r="17" spans="1:9" ht="17.5">
      <c r="A17" s="3"/>
      <c r="B17" s="8" t="s">
        <v>81</v>
      </c>
      <c r="C17" s="87">
        <v>550000</v>
      </c>
      <c r="D17" s="91">
        <v>550000</v>
      </c>
      <c r="E17" s="91">
        <v>0</v>
      </c>
      <c r="F17" s="91">
        <v>0</v>
      </c>
      <c r="G17" s="92">
        <v>0</v>
      </c>
      <c r="H17" s="55"/>
      <c r="I17" s="55"/>
    </row>
    <row r="18" spans="1:9" ht="17.5">
      <c r="A18" s="3"/>
      <c r="B18" s="93" t="s">
        <v>73</v>
      </c>
      <c r="C18" s="87">
        <v>25000</v>
      </c>
      <c r="D18" s="87">
        <v>25000</v>
      </c>
      <c r="E18" s="91">
        <v>0</v>
      </c>
      <c r="F18" s="91">
        <v>0</v>
      </c>
      <c r="G18" s="92">
        <v>0</v>
      </c>
      <c r="H18" s="55"/>
      <c r="I18" s="55"/>
    </row>
    <row r="19" spans="1:9" ht="17.5">
      <c r="A19" s="3"/>
      <c r="B19" s="13" t="s">
        <v>4</v>
      </c>
      <c r="C19" s="94">
        <f>C15+C17+C18</f>
        <v>575000</v>
      </c>
      <c r="D19" s="94">
        <f t="shared" ref="D19:G19" si="1">D15+D17+D18</f>
        <v>575000</v>
      </c>
      <c r="E19" s="94">
        <f t="shared" si="1"/>
        <v>1005000</v>
      </c>
      <c r="F19" s="94">
        <f t="shared" si="1"/>
        <v>1840600</v>
      </c>
      <c r="G19" s="94">
        <f t="shared" si="1"/>
        <v>3336403.36</v>
      </c>
      <c r="H19" s="46"/>
      <c r="I19" s="46"/>
    </row>
    <row r="20" spans="1:9" ht="7" customHeight="1">
      <c r="A20" s="3"/>
      <c r="H20" s="43"/>
      <c r="I20" s="43"/>
    </row>
    <row r="21" spans="1:9" ht="21.75" customHeight="1">
      <c r="A21" s="3">
        <v>3</v>
      </c>
      <c r="B21" s="12" t="s">
        <v>16</v>
      </c>
      <c r="C21" s="12"/>
      <c r="D21" s="12"/>
      <c r="E21" s="12"/>
      <c r="F21" s="12"/>
      <c r="G21" s="12"/>
      <c r="H21" s="56"/>
      <c r="I21" s="56"/>
    </row>
    <row r="22" spans="1:9" ht="17.5">
      <c r="A22" s="3"/>
      <c r="B22" s="8" t="s">
        <v>64</v>
      </c>
      <c r="C22" s="86"/>
      <c r="D22" s="86"/>
      <c r="E22" s="86">
        <v>30000</v>
      </c>
      <c r="F22" s="86">
        <v>54468</v>
      </c>
      <c r="G22" s="87">
        <v>98892.1008</v>
      </c>
      <c r="H22" s="57" t="s">
        <v>75</v>
      </c>
      <c r="I22" s="57"/>
    </row>
    <row r="23" spans="1:9" ht="17.5">
      <c r="A23" s="3"/>
      <c r="B23" s="8" t="s">
        <v>62</v>
      </c>
      <c r="C23" s="86"/>
      <c r="D23" s="86"/>
      <c r="E23" s="86">
        <v>20000</v>
      </c>
      <c r="F23" s="86">
        <v>36312</v>
      </c>
      <c r="G23" s="87">
        <v>65928.067200000005</v>
      </c>
      <c r="H23" s="57" t="s">
        <v>76</v>
      </c>
      <c r="I23" s="57"/>
    </row>
    <row r="24" spans="1:9" ht="18" thickBot="1">
      <c r="A24" s="3"/>
      <c r="B24" s="8" t="s">
        <v>63</v>
      </c>
      <c r="C24" s="86"/>
      <c r="D24" s="86"/>
      <c r="E24" s="86">
        <v>10000</v>
      </c>
      <c r="F24" s="86">
        <v>20000</v>
      </c>
      <c r="G24" s="87">
        <v>30000</v>
      </c>
      <c r="H24" s="57" t="s">
        <v>77</v>
      </c>
      <c r="I24" s="57"/>
    </row>
    <row r="25" spans="1:9" ht="18" thickBot="1">
      <c r="A25" s="3"/>
      <c r="B25" s="10" t="s">
        <v>85</v>
      </c>
      <c r="C25" s="14">
        <f>SUM(C22:C24)</f>
        <v>0</v>
      </c>
      <c r="D25" s="90">
        <f>SUM(D22:D24)</f>
        <v>0</v>
      </c>
      <c r="E25" s="90">
        <f>SUM(E22:E24)</f>
        <v>60000</v>
      </c>
      <c r="F25" s="90">
        <f>SUM(F22:F24)</f>
        <v>110780</v>
      </c>
      <c r="G25" s="90">
        <f>SUM(G22:G24)</f>
        <v>194820.16800000001</v>
      </c>
      <c r="H25" s="57"/>
      <c r="I25" s="57"/>
    </row>
    <row r="26" spans="1:9" ht="17.5">
      <c r="A26" s="3"/>
      <c r="B26" s="8" t="s">
        <v>2</v>
      </c>
      <c r="C26" s="79" t="s">
        <v>13</v>
      </c>
      <c r="D26" s="79" t="s">
        <v>13</v>
      </c>
      <c r="E26" s="79">
        <f>E25/E11</f>
        <v>600</v>
      </c>
      <c r="F26" s="79">
        <f>F25/F11</f>
        <v>610.15642211940951</v>
      </c>
      <c r="G26" s="80">
        <f>G25/G11</f>
        <v>591.00828000612159</v>
      </c>
      <c r="H26" s="58"/>
      <c r="I26" s="58"/>
    </row>
    <row r="27" spans="1:9" ht="17.5">
      <c r="A27" s="3"/>
      <c r="B27" s="8" t="s">
        <v>1</v>
      </c>
      <c r="C27" s="86"/>
      <c r="D27" s="86"/>
      <c r="E27" s="86">
        <v>2500</v>
      </c>
      <c r="F27" s="86">
        <v>12500</v>
      </c>
      <c r="G27" s="87">
        <v>20000</v>
      </c>
      <c r="H27" s="57"/>
      <c r="I27" s="57"/>
    </row>
    <row r="28" spans="1:9" ht="17.5">
      <c r="A28" s="3"/>
      <c r="B28" s="125" t="s">
        <v>17</v>
      </c>
      <c r="C28" s="67">
        <f>C25+C27</f>
        <v>0</v>
      </c>
      <c r="D28" s="70">
        <f>D25+D27</f>
        <v>0</v>
      </c>
      <c r="E28" s="70">
        <f>E25+E27</f>
        <v>62500</v>
      </c>
      <c r="F28" s="70">
        <f>F25+F27</f>
        <v>123280</v>
      </c>
      <c r="G28" s="66">
        <f>G25+G27</f>
        <v>214820.16800000001</v>
      </c>
      <c r="H28" s="57"/>
      <c r="I28" s="57"/>
    </row>
    <row r="29" spans="1:9" ht="7" customHeight="1">
      <c r="A29" s="3"/>
      <c r="H29" s="43"/>
      <c r="I29" s="43"/>
    </row>
    <row r="30" spans="1:9" ht="17.5">
      <c r="A30" s="3">
        <v>4</v>
      </c>
      <c r="B30" s="12" t="s">
        <v>18</v>
      </c>
      <c r="C30" s="12"/>
      <c r="D30" s="12"/>
      <c r="E30" s="12"/>
      <c r="F30" s="12"/>
      <c r="G30" s="12"/>
      <c r="H30" s="43"/>
      <c r="I30" s="43"/>
    </row>
    <row r="31" spans="1:9" ht="17.5">
      <c r="A31" s="3"/>
      <c r="B31" s="69" t="s">
        <v>0</v>
      </c>
      <c r="C31" s="67">
        <f>C19-C28</f>
        <v>575000</v>
      </c>
      <c r="D31" s="64">
        <f>D19-D28</f>
        <v>575000</v>
      </c>
      <c r="E31" s="64">
        <f>E19-E28</f>
        <v>942500</v>
      </c>
      <c r="F31" s="65">
        <f>F19-F28</f>
        <v>1717320</v>
      </c>
      <c r="G31" s="66">
        <f>G19-G28</f>
        <v>3121583.1919999998</v>
      </c>
      <c r="H31" s="59" t="s">
        <v>83</v>
      </c>
      <c r="I31" s="59"/>
    </row>
    <row r="32" spans="1:9" ht="21" customHeight="1">
      <c r="B32" s="8" t="s">
        <v>3</v>
      </c>
      <c r="C32" s="44">
        <f>C31/C19</f>
        <v>1</v>
      </c>
      <c r="D32" s="44">
        <f>D31/D19</f>
        <v>1</v>
      </c>
      <c r="E32" s="44">
        <f>E31/E19</f>
        <v>0.93781094527363185</v>
      </c>
      <c r="F32" s="44">
        <f>F31/F19</f>
        <v>0.9330218407041182</v>
      </c>
      <c r="G32" s="49">
        <f>G31/G19</f>
        <v>0.93561325031155707</v>
      </c>
      <c r="H32" s="60"/>
      <c r="I32" s="60"/>
    </row>
    <row r="33" spans="1:9" ht="17.149999999999999" customHeight="1">
      <c r="A33" s="3"/>
      <c r="H33" s="43"/>
      <c r="I33" s="43"/>
    </row>
    <row r="34" spans="1:9" ht="20.149999999999999" customHeight="1">
      <c r="A34" s="3">
        <v>5</v>
      </c>
      <c r="B34" s="12" t="s">
        <v>43</v>
      </c>
      <c r="C34" s="11"/>
      <c r="D34" s="11"/>
      <c r="E34" s="11"/>
      <c r="F34" s="11"/>
      <c r="G34" s="11"/>
      <c r="H34" s="43"/>
      <c r="I34" s="43"/>
    </row>
    <row r="35" spans="1:9" ht="20.149999999999999" customHeight="1">
      <c r="A35" s="3"/>
      <c r="B35" s="96" t="s">
        <v>74</v>
      </c>
      <c r="C35" s="76">
        <f>+(C17+C18)/1.07</f>
        <v>537383.17757009342</v>
      </c>
      <c r="D35" s="76">
        <f>+(D17+D18)/1.07</f>
        <v>537383.17757009342</v>
      </c>
      <c r="E35" s="76">
        <f t="shared" ref="E35:G35" si="2">+(E17+E18)/1.1</f>
        <v>0</v>
      </c>
      <c r="F35" s="76">
        <f t="shared" si="2"/>
        <v>0</v>
      </c>
      <c r="G35" s="76">
        <f t="shared" si="2"/>
        <v>0</v>
      </c>
      <c r="H35" s="43"/>
      <c r="I35" s="43"/>
    </row>
    <row r="36" spans="1:9" ht="20.149999999999999" customHeight="1">
      <c r="A36" s="3"/>
      <c r="B36" s="23" t="s">
        <v>24</v>
      </c>
      <c r="C36" s="86"/>
      <c r="D36" s="86">
        <v>50000</v>
      </c>
      <c r="E36" s="86">
        <v>150750</v>
      </c>
      <c r="F36" s="86">
        <v>276090</v>
      </c>
      <c r="G36" s="87">
        <v>498210.50399999996</v>
      </c>
      <c r="H36" s="61"/>
      <c r="I36" s="61"/>
    </row>
    <row r="37" spans="1:9" ht="20.149999999999999" customHeight="1">
      <c r="A37" s="3"/>
      <c r="B37" s="23" t="s">
        <v>25</v>
      </c>
      <c r="C37" s="86"/>
      <c r="D37" s="86">
        <v>50000</v>
      </c>
      <c r="E37" s="86">
        <v>75000</v>
      </c>
      <c r="F37" s="86">
        <v>100000</v>
      </c>
      <c r="G37" s="87">
        <v>132856.13440000001</v>
      </c>
      <c r="H37" s="55"/>
      <c r="I37" s="55"/>
    </row>
    <row r="38" spans="1:9" ht="17.5">
      <c r="A38" s="3"/>
      <c r="B38" s="8" t="s">
        <v>20</v>
      </c>
      <c r="C38" s="86"/>
      <c r="D38" s="86"/>
      <c r="E38" s="86">
        <v>85000</v>
      </c>
      <c r="F38" s="86">
        <v>140000</v>
      </c>
      <c r="G38" s="87">
        <v>200000</v>
      </c>
      <c r="H38" s="47"/>
      <c r="I38" s="47"/>
    </row>
    <row r="39" spans="1:9" ht="17.5">
      <c r="A39" s="3"/>
      <c r="B39" s="8" t="s">
        <v>22</v>
      </c>
      <c r="C39" s="86"/>
      <c r="D39" s="86">
        <v>80000</v>
      </c>
      <c r="E39" s="86">
        <v>15000</v>
      </c>
      <c r="F39" s="86">
        <v>15000</v>
      </c>
      <c r="G39" s="87">
        <v>15000</v>
      </c>
      <c r="H39" s="47"/>
      <c r="I39" s="47"/>
    </row>
    <row r="40" spans="1:9" ht="18" thickBot="1">
      <c r="A40" s="3"/>
      <c r="B40" s="8" t="s">
        <v>23</v>
      </c>
      <c r="C40" s="103"/>
      <c r="D40" s="103"/>
      <c r="E40" s="102">
        <v>50000</v>
      </c>
      <c r="F40" s="86">
        <v>50000</v>
      </c>
      <c r="G40" s="87">
        <v>100000</v>
      </c>
      <c r="H40" s="47"/>
      <c r="I40" s="47"/>
    </row>
    <row r="41" spans="1:9" ht="18" thickBot="1">
      <c r="A41" s="3"/>
      <c r="B41" s="10" t="s">
        <v>45</v>
      </c>
      <c r="C41" s="104">
        <f>SUM(C36:C40)</f>
        <v>0</v>
      </c>
      <c r="D41" s="105">
        <f>SUM(D36:D40)</f>
        <v>180000</v>
      </c>
      <c r="E41" s="105">
        <f>SUM(E36:E40)</f>
        <v>375750</v>
      </c>
      <c r="F41" s="105">
        <f>SUM(F36:F40)</f>
        <v>581090</v>
      </c>
      <c r="G41" s="14">
        <f>SUM(G36:G40)</f>
        <v>946066.63839999994</v>
      </c>
      <c r="H41" s="47"/>
      <c r="I41" s="47"/>
    </row>
    <row r="42" spans="1:9" ht="17.5">
      <c r="A42" s="3"/>
      <c r="B42" s="8" t="s">
        <v>21</v>
      </c>
      <c r="C42" s="86"/>
      <c r="D42" s="91"/>
      <c r="E42" s="91">
        <v>500000</v>
      </c>
      <c r="F42" s="91">
        <v>750000</v>
      </c>
      <c r="G42" s="95">
        <v>1000000</v>
      </c>
      <c r="H42" s="47"/>
      <c r="I42" s="47"/>
    </row>
    <row r="43" spans="1:9" ht="17.5">
      <c r="A43" s="3"/>
      <c r="B43" s="17" t="s">
        <v>44</v>
      </c>
      <c r="C43" s="67">
        <f>SUM(C35,C41:C42)</f>
        <v>537383.17757009342</v>
      </c>
      <c r="D43" s="70">
        <f t="shared" ref="D43:G43" si="3">SUM(D35,D41:D42)</f>
        <v>717383.17757009342</v>
      </c>
      <c r="E43" s="70">
        <f t="shared" si="3"/>
        <v>875750</v>
      </c>
      <c r="F43" s="70">
        <f t="shared" si="3"/>
        <v>1331090</v>
      </c>
      <c r="G43" s="66">
        <f t="shared" si="3"/>
        <v>1946066.6384000001</v>
      </c>
      <c r="H43" s="47"/>
      <c r="I43" s="47"/>
    </row>
    <row r="44" spans="1:9" ht="7" customHeight="1">
      <c r="A44" s="3"/>
      <c r="B44" s="16"/>
      <c r="C44" s="16"/>
      <c r="D44" s="16"/>
      <c r="E44" s="16"/>
      <c r="F44" s="16"/>
      <c r="G44" s="48"/>
      <c r="H44" s="47"/>
      <c r="I44" s="47"/>
    </row>
    <row r="45" spans="1:9" ht="17.5">
      <c r="A45" s="3">
        <v>6</v>
      </c>
      <c r="B45" s="12" t="s">
        <v>49</v>
      </c>
      <c r="C45" s="67">
        <f>C31-C43</f>
        <v>37616.822429906577</v>
      </c>
      <c r="D45" s="70">
        <f>D31-D43</f>
        <v>-142383.17757009342</v>
      </c>
      <c r="E45" s="70">
        <f>E31-E43</f>
        <v>66750</v>
      </c>
      <c r="F45" s="70">
        <f>F31-F43</f>
        <v>386230</v>
      </c>
      <c r="G45" s="66">
        <f>G31-G43</f>
        <v>1175516.5535999998</v>
      </c>
      <c r="H45" s="71" t="s">
        <v>50</v>
      </c>
      <c r="I45" s="47"/>
    </row>
    <row r="46" spans="1:9" ht="17.5">
      <c r="A46" s="3"/>
      <c r="B46" s="19" t="s">
        <v>61</v>
      </c>
      <c r="C46" s="83">
        <f>C45/C19</f>
        <v>6.5420560747663614E-2</v>
      </c>
      <c r="D46" s="83">
        <f>D45/D19</f>
        <v>-0.24762291751320595</v>
      </c>
      <c r="E46" s="83">
        <f>E45/E19</f>
        <v>6.64179104477612E-2</v>
      </c>
      <c r="F46" s="83">
        <f>F45/F19</f>
        <v>0.20983918287514941</v>
      </c>
      <c r="G46" s="84">
        <f>G45/G19</f>
        <v>0.35233046690134007</v>
      </c>
      <c r="H46" s="74" t="s">
        <v>84</v>
      </c>
      <c r="I46" s="60"/>
    </row>
    <row r="47" spans="1:9" ht="17.5">
      <c r="A47" s="3"/>
      <c r="B47" t="s">
        <v>59</v>
      </c>
    </row>
    <row r="48" spans="1:9" ht="17.5">
      <c r="A48" s="3">
        <v>7</v>
      </c>
      <c r="B48" s="12" t="s">
        <v>46</v>
      </c>
      <c r="C48" s="11"/>
      <c r="D48" s="11"/>
      <c r="E48" s="11"/>
      <c r="F48" s="11"/>
      <c r="G48" s="11"/>
    </row>
    <row r="49" spans="2:9">
      <c r="B49" s="72" t="s">
        <v>49</v>
      </c>
      <c r="C49" s="67">
        <f>C45</f>
        <v>37616.822429906577</v>
      </c>
      <c r="D49" s="70">
        <f t="shared" ref="D49:G49" si="4">D45</f>
        <v>-142383.17757009342</v>
      </c>
      <c r="E49" s="70">
        <f t="shared" si="4"/>
        <v>66750</v>
      </c>
      <c r="F49" s="70">
        <f t="shared" si="4"/>
        <v>386230</v>
      </c>
      <c r="G49" s="66">
        <f t="shared" si="4"/>
        <v>1175516.5535999998</v>
      </c>
      <c r="H49" s="71"/>
      <c r="I49" s="25"/>
    </row>
    <row r="50" spans="2:9">
      <c r="B50" s="72" t="s">
        <v>53</v>
      </c>
      <c r="C50" s="86">
        <v>150000</v>
      </c>
      <c r="D50" s="86">
        <v>150000</v>
      </c>
      <c r="E50" s="86"/>
      <c r="F50" s="86"/>
      <c r="G50" s="87"/>
      <c r="H50" s="71" t="s">
        <v>60</v>
      </c>
    </row>
    <row r="51" spans="2:9">
      <c r="B51" s="72" t="s">
        <v>51</v>
      </c>
      <c r="C51" s="86"/>
      <c r="D51" s="86"/>
      <c r="E51" s="86"/>
      <c r="F51" s="86"/>
      <c r="G51" s="87"/>
      <c r="H51" s="71" t="s">
        <v>57</v>
      </c>
      <c r="I51" s="25"/>
    </row>
    <row r="52" spans="2:9">
      <c r="B52" s="73" t="s">
        <v>52</v>
      </c>
      <c r="C52" s="86"/>
      <c r="D52" s="86"/>
      <c r="E52" s="86"/>
      <c r="F52" s="86"/>
      <c r="G52" s="87"/>
      <c r="H52" s="71" t="s">
        <v>55</v>
      </c>
    </row>
    <row r="53" spans="2:9">
      <c r="B53" s="73" t="s">
        <v>54</v>
      </c>
      <c r="C53" s="86"/>
      <c r="D53" s="86">
        <v>250000</v>
      </c>
      <c r="E53" s="86"/>
      <c r="F53" s="86"/>
      <c r="G53" s="87"/>
      <c r="H53" s="71" t="s">
        <v>58</v>
      </c>
    </row>
    <row r="54" spans="2:9">
      <c r="B54" s="24" t="s">
        <v>47</v>
      </c>
      <c r="C54" s="97">
        <f>C49+C50-C51-C52+C53</f>
        <v>187616.82242990658</v>
      </c>
      <c r="D54" s="97">
        <f t="shared" ref="D54:G54" si="5">D49+D50-D51-D52+D53</f>
        <v>257616.82242990658</v>
      </c>
      <c r="E54" s="97">
        <f t="shared" si="5"/>
        <v>66750</v>
      </c>
      <c r="F54" s="97">
        <f t="shared" si="5"/>
        <v>386230</v>
      </c>
      <c r="G54" s="98">
        <f t="shared" si="5"/>
        <v>1175516.5535999998</v>
      </c>
      <c r="H54" s="7"/>
    </row>
    <row r="55" spans="2:9" ht="15">
      <c r="B55" s="12" t="s">
        <v>48</v>
      </c>
      <c r="C55" s="99">
        <f>C54</f>
        <v>187616.82242990658</v>
      </c>
      <c r="D55" s="100">
        <f>D54+C55</f>
        <v>445233.64485981315</v>
      </c>
      <c r="E55" s="100">
        <f t="shared" ref="E55:G55" si="6">E54+D55</f>
        <v>511983.64485981315</v>
      </c>
      <c r="F55" s="100">
        <f t="shared" si="6"/>
        <v>898213.64485981315</v>
      </c>
      <c r="G55" s="101">
        <f t="shared" si="6"/>
        <v>2073730.1984598129</v>
      </c>
      <c r="H55" s="71" t="s">
        <v>56</v>
      </c>
    </row>
  </sheetData>
  <mergeCells count="3">
    <mergeCell ref="B1:G1"/>
    <mergeCell ref="C3:F3"/>
    <mergeCell ref="C4:F4"/>
  </mergeCells>
  <pageMargins left="0.75" right="0.75" top="1" bottom="1" header="0.5" footer="0.5"/>
  <pageSetup orientation="portrait" horizontalDpi="4294967292" verticalDpi="4294967292"/>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2"/>
  <sheetViews>
    <sheetView topLeftCell="A10" workbookViewId="0">
      <selection activeCell="C23" sqref="C23"/>
    </sheetView>
  </sheetViews>
  <sheetFormatPr defaultColWidth="11" defaultRowHeight="13.5"/>
  <cols>
    <col min="1" max="2" width="11" customWidth="1"/>
    <col min="3" max="3" width="67.61328125" style="32" customWidth="1"/>
    <col min="4" max="5" width="11" customWidth="1"/>
    <col min="6" max="6" width="9.3828125" customWidth="1"/>
    <col min="7" max="7" width="17" customWidth="1"/>
    <col min="8" max="10" width="11" customWidth="1"/>
    <col min="11" max="11" width="14.4609375" customWidth="1"/>
  </cols>
  <sheetData>
    <row r="1" spans="1:7" ht="18" thickBot="1">
      <c r="A1" s="115" t="s">
        <v>27</v>
      </c>
      <c r="B1" s="116"/>
      <c r="C1" s="116"/>
      <c r="D1" s="45"/>
      <c r="E1" s="45"/>
    </row>
    <row r="2" spans="1:7" ht="14" thickBot="1">
      <c r="A2" s="29" t="s">
        <v>29</v>
      </c>
      <c r="B2" s="29" t="s">
        <v>28</v>
      </c>
      <c r="C2" s="35"/>
    </row>
    <row r="3" spans="1:7" ht="14" thickBot="1">
      <c r="A3" s="29" t="s">
        <v>30</v>
      </c>
      <c r="B3" s="33" t="s">
        <v>67</v>
      </c>
      <c r="C3" s="36"/>
    </row>
    <row r="4" spans="1:7" ht="62.15" customHeight="1" thickBot="1">
      <c r="A4" s="29"/>
      <c r="B4" s="33" t="s">
        <v>16</v>
      </c>
      <c r="C4" s="35"/>
    </row>
    <row r="5" spans="1:7" ht="29.15" customHeight="1" thickBot="1">
      <c r="A5" s="30"/>
      <c r="B5" s="78" t="s">
        <v>64</v>
      </c>
      <c r="C5" s="37"/>
    </row>
    <row r="6" spans="1:7" ht="54" customHeight="1" thickBot="1">
      <c r="A6" s="34" t="s">
        <v>6</v>
      </c>
      <c r="B6" s="78" t="s">
        <v>62</v>
      </c>
      <c r="C6" s="38"/>
    </row>
    <row r="7" spans="1:7" ht="42.75" customHeight="1" thickBot="1">
      <c r="A7" s="30"/>
      <c r="B7" s="78" t="s">
        <v>63</v>
      </c>
      <c r="C7" s="38"/>
    </row>
    <row r="8" spans="1:7" ht="131.15" customHeight="1" thickBot="1">
      <c r="A8" s="29" t="s">
        <v>26</v>
      </c>
      <c r="B8" s="27" t="s">
        <v>19</v>
      </c>
      <c r="C8" s="39"/>
    </row>
    <row r="9" spans="1:7" ht="84" customHeight="1" thickBot="1">
      <c r="A9" s="31"/>
      <c r="B9" s="28"/>
      <c r="C9" s="39"/>
    </row>
    <row r="10" spans="1:7" ht="15">
      <c r="A10" s="21"/>
      <c r="B10" s="26"/>
      <c r="C10" s="26" t="s">
        <v>5</v>
      </c>
      <c r="D10" s="26"/>
      <c r="E10" s="26"/>
      <c r="F10" s="26"/>
      <c r="G10" s="26"/>
    </row>
    <row r="11" spans="1:7">
      <c r="A11" s="20"/>
      <c r="B11" s="20" t="s">
        <v>31</v>
      </c>
      <c r="C11" s="20" t="s">
        <v>32</v>
      </c>
      <c r="D11" s="20" t="s">
        <v>33</v>
      </c>
      <c r="E11" s="20" t="s">
        <v>40</v>
      </c>
      <c r="F11" s="20" t="s">
        <v>41</v>
      </c>
      <c r="G11" s="20" t="s">
        <v>34</v>
      </c>
    </row>
    <row r="12" spans="1:7">
      <c r="A12" s="15" t="s">
        <v>8</v>
      </c>
      <c r="B12" s="15" t="s">
        <v>35</v>
      </c>
      <c r="C12" s="15"/>
      <c r="D12" s="41"/>
      <c r="E12" s="120" t="s">
        <v>38</v>
      </c>
      <c r="F12" s="121"/>
      <c r="G12" s="122"/>
    </row>
    <row r="13" spans="1:7">
      <c r="A13" s="15" t="s">
        <v>9</v>
      </c>
      <c r="B13" s="15" t="s">
        <v>35</v>
      </c>
      <c r="C13" s="15"/>
      <c r="D13" s="41"/>
      <c r="E13" s="123" t="s">
        <v>36</v>
      </c>
      <c r="F13" s="121"/>
      <c r="G13" s="121"/>
    </row>
    <row r="14" spans="1:7">
      <c r="A14" s="15"/>
      <c r="B14" s="15"/>
      <c r="C14" s="15"/>
      <c r="D14" s="41"/>
      <c r="E14" s="18"/>
      <c r="F14" s="16"/>
      <c r="G14" s="16"/>
    </row>
    <row r="15" spans="1:7">
      <c r="A15" s="15" t="s">
        <v>10</v>
      </c>
      <c r="B15" s="15" t="s">
        <v>37</v>
      </c>
      <c r="C15" s="15"/>
      <c r="D15" s="41"/>
      <c r="E15" s="18">
        <v>0.2</v>
      </c>
      <c r="F15" s="16">
        <f>G15-D15</f>
        <v>0</v>
      </c>
      <c r="G15" s="16">
        <f>D15/(1-E15)</f>
        <v>0</v>
      </c>
    </row>
    <row r="16" spans="1:7">
      <c r="A16" s="15"/>
      <c r="B16" s="15" t="s">
        <v>35</v>
      </c>
      <c r="C16" s="15"/>
      <c r="D16" s="41"/>
      <c r="E16" s="124" t="s">
        <v>39</v>
      </c>
      <c r="F16" s="121"/>
      <c r="G16" s="122"/>
    </row>
    <row r="17" spans="1:7" ht="23.15" customHeight="1">
      <c r="A17" s="15"/>
      <c r="B17" s="15"/>
      <c r="C17" s="15"/>
      <c r="D17" s="41"/>
      <c r="E17" s="18"/>
      <c r="F17" s="16"/>
      <c r="G17" s="16"/>
    </row>
    <row r="18" spans="1:7">
      <c r="A18" s="15" t="s">
        <v>11</v>
      </c>
      <c r="B18" s="15" t="s">
        <v>37</v>
      </c>
      <c r="C18" s="15"/>
      <c r="D18" s="41"/>
      <c r="E18" s="18">
        <v>0.2</v>
      </c>
      <c r="F18" s="16">
        <f>G18-D18</f>
        <v>0</v>
      </c>
      <c r="G18" s="16">
        <f>D18/(1-E18)</f>
        <v>0</v>
      </c>
    </row>
    <row r="19" spans="1:7" ht="26.15" customHeight="1">
      <c r="A19" s="15"/>
      <c r="B19" s="15" t="s">
        <v>35</v>
      </c>
      <c r="C19" s="15"/>
      <c r="D19" s="41"/>
      <c r="E19" s="117" t="s">
        <v>42</v>
      </c>
      <c r="F19" s="118"/>
      <c r="G19" s="119"/>
    </row>
    <row r="20" spans="1:7" ht="35.15" customHeight="1">
      <c r="A20" s="15"/>
      <c r="B20" s="15"/>
      <c r="C20" s="15"/>
      <c r="D20" s="41"/>
      <c r="E20" s="18"/>
      <c r="F20" s="16"/>
      <c r="G20" s="16"/>
    </row>
    <row r="21" spans="1:7" ht="65.150000000000006" customHeight="1">
      <c r="A21" s="15" t="s">
        <v>12</v>
      </c>
      <c r="B21" s="15" t="s">
        <v>37</v>
      </c>
      <c r="C21" s="15"/>
      <c r="D21" s="41"/>
      <c r="E21" s="18">
        <v>0.2</v>
      </c>
      <c r="F21" s="16">
        <f>G21-D21</f>
        <v>0</v>
      </c>
      <c r="G21" s="16">
        <f>D21/(1-E21)</f>
        <v>0</v>
      </c>
    </row>
    <row r="22" spans="1:7">
      <c r="A22" s="15"/>
      <c r="B22" s="22" t="s">
        <v>80</v>
      </c>
      <c r="C22" s="15"/>
      <c r="D22" s="41"/>
      <c r="E22" s="18">
        <v>0.2</v>
      </c>
      <c r="F22" s="16">
        <f>G22-D22</f>
        <v>0</v>
      </c>
      <c r="G22" s="16">
        <f>D22/(1-E22)</f>
        <v>0</v>
      </c>
    </row>
  </sheetData>
  <mergeCells count="5">
    <mergeCell ref="A1:C1"/>
    <mergeCell ref="E19:G19"/>
    <mergeCell ref="E12:G12"/>
    <mergeCell ref="E13:G13"/>
    <mergeCell ref="E16:G16"/>
  </mergeCells>
  <phoneticPr fontId="13" type="noConversion"/>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ProForma income - EBITDA only</vt:lpstr>
      <vt:lpstr>Assumptions</vt:lpstr>
    </vt:vector>
  </TitlesOfParts>
  <Company>Dawnbreaker,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Servo</dc:creator>
  <cp:lastModifiedBy>Rabke, Carol</cp:lastModifiedBy>
  <dcterms:created xsi:type="dcterms:W3CDTF">2005-05-22T03:07:52Z</dcterms:created>
  <dcterms:modified xsi:type="dcterms:W3CDTF">2022-04-01T19:32:42Z</dcterms:modified>
</cp:coreProperties>
</file>