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ate1904="1" showInkAnnotation="0" autoCompressPictures="0"/>
  <mc:AlternateContent xmlns:mc="http://schemas.openxmlformats.org/markup-compatibility/2006">
    <mc:Choice Requires="x15">
      <x15ac:absPath xmlns:x15ac="http://schemas.microsoft.com/office/spreadsheetml/2010/11/ac" url="https://doeosc365-my.sharepoint.com/personal/carol_rabke_science_doe_gov/Documents/Comm Plan Guidance/"/>
    </mc:Choice>
  </mc:AlternateContent>
  <xr:revisionPtr revIDLastSave="18" documentId="8_{8B5E5095-E44F-4F60-A71D-90F33B52C753}" xr6:coauthVersionLast="47" xr6:coauthVersionMax="47" xr10:uidLastSave="{2B124DD1-E983-49FF-AF22-74B4A1F7B491}"/>
  <bookViews>
    <workbookView xWindow="-110" yWindow="-110" windowWidth="19420" windowHeight="10420" xr2:uid="{00000000-000D-0000-FFFF-FFFF00000000}"/>
  </bookViews>
  <sheets>
    <sheet name="ProForma income" sheetId="1" r:id="rId1"/>
    <sheet name="Assumptions"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3" l="1"/>
  <c r="F38" i="3"/>
  <c r="G37" i="3"/>
  <c r="F37" i="3"/>
  <c r="G34" i="3"/>
  <c r="F34" i="3"/>
  <c r="G31" i="3"/>
  <c r="F31" i="3"/>
  <c r="D28" i="1"/>
  <c r="C28" i="1"/>
  <c r="G51" i="1"/>
  <c r="F51" i="1"/>
  <c r="E51" i="1"/>
  <c r="D20" i="1"/>
  <c r="D32" i="1"/>
  <c r="D35" i="1"/>
  <c r="D46" i="1"/>
  <c r="D51" i="1"/>
  <c r="G28" i="1"/>
  <c r="F28" i="1"/>
  <c r="E28" i="1"/>
  <c r="G20" i="1"/>
  <c r="F20" i="1"/>
  <c r="E20" i="1"/>
  <c r="C20" i="1"/>
  <c r="G9" i="1"/>
  <c r="F9" i="1"/>
  <c r="E9" i="1"/>
  <c r="D9" i="1"/>
  <c r="C11" i="1"/>
  <c r="G10" i="1"/>
  <c r="G15" i="1"/>
  <c r="G32" i="1"/>
  <c r="F10" i="1"/>
  <c r="F15" i="1"/>
  <c r="F32" i="1"/>
  <c r="E15" i="1"/>
  <c r="E32" i="1"/>
  <c r="E35" i="1"/>
  <c r="D15" i="1"/>
  <c r="D29" i="1"/>
  <c r="C15" i="1"/>
  <c r="C32" i="1"/>
  <c r="G35" i="1"/>
  <c r="G39" i="1"/>
  <c r="D39" i="1"/>
  <c r="C35" i="1"/>
  <c r="C39" i="1"/>
  <c r="F39" i="1"/>
  <c r="F35" i="1"/>
  <c r="E46" i="1"/>
  <c r="E36" i="1"/>
  <c r="E39" i="1"/>
  <c r="F46" i="1"/>
  <c r="F36" i="1"/>
  <c r="D36" i="1"/>
  <c r="C46" i="1"/>
  <c r="C51" i="1"/>
  <c r="C52" i="1"/>
  <c r="D52" i="1"/>
  <c r="F42" i="1"/>
  <c r="F43" i="1"/>
  <c r="F41" i="1"/>
  <c r="D41" i="1"/>
  <c r="D42" i="1"/>
  <c r="D43" i="1"/>
  <c r="E42" i="1"/>
  <c r="E43" i="1"/>
  <c r="E41" i="1"/>
  <c r="C41" i="1"/>
  <c r="C42" i="1"/>
  <c r="C43" i="1"/>
  <c r="G42" i="1"/>
  <c r="G43" i="1"/>
  <c r="G41" i="1"/>
  <c r="E52" i="1"/>
  <c r="C36" i="1"/>
  <c r="G46" i="1"/>
  <c r="G36" i="1"/>
  <c r="F52" i="1"/>
  <c r="G52" i="1"/>
  <c r="D11" i="1"/>
  <c r="G11" i="1"/>
  <c r="E11" i="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tc={8E3DB19C-0524-4AF3-B069-0CB98B5025E1}</author>
    <author>Jenny Servo</author>
    <author>Microsoft Office User</author>
  </authors>
  <commentList>
    <comment ref="B19" authorId="0" shapeId="0" xr:uid="{8E3DB19C-0524-4AF3-B069-0CB98B5025E1}">
      <text>
        <t>[Threaded comment]
Your version of Excel allows you to read this threaded comment; however, any edits to it will get removed if the file is opened in a newer version of Excel. Learn more: https://go.microsoft.com/fwlink/?linkid=870924
Comment:
    You can elect to use up to $50K for TABA services ABOVE your award maximum.  See the FOA for specifics on the allowable services.</t>
      </text>
    </comment>
    <comment ref="B23" authorId="1" shapeId="0" xr:uid="{00000000-0006-0000-0000-000001000000}">
      <text>
        <r>
          <rPr>
            <b/>
            <sz val="9"/>
            <color rgb="FF000000"/>
            <rFont val="Geneva"/>
            <family val="2"/>
          </rPr>
          <t>Obligations based on licensing in technology</t>
        </r>
        <r>
          <rPr>
            <sz val="9"/>
            <color rgb="FF000000"/>
            <rFont val="Geneva"/>
            <family val="2"/>
          </rPr>
          <t xml:space="preserve">
</t>
        </r>
      </text>
    </comment>
    <comment ref="B28" authorId="2" shapeId="0" xr:uid="{00000000-0006-0000-0000-000002000000}">
      <text>
        <r>
          <rPr>
            <sz val="10"/>
            <color rgb="FF000000"/>
            <rFont val="Calibri"/>
            <family val="2"/>
          </rPr>
          <t xml:space="preserve">Net of 7% fee on direct + indirect expenses.
Note:  Total amount of the budget (including the fee) cannot exceed the maximum Phase II award amount listed for each topic in the relevant Phase I topics document (typically, $1.1M or $1.6M) unless you are using TABA services.  Then, total amount of the budget is award maximum + TABA total. </t>
        </r>
      </text>
    </comment>
    <comment ref="B35" authorId="1" shapeId="0" xr:uid="{00000000-0006-0000-0000-000003000000}">
      <text>
        <r>
          <rPr>
            <b/>
            <sz val="9"/>
            <color rgb="FF000000"/>
            <rFont val="Geneva"/>
            <family val="2"/>
          </rPr>
          <t>EBIT = Earnings Befroe Interest and Taxes</t>
        </r>
        <r>
          <rPr>
            <sz val="9"/>
            <color rgb="FF000000"/>
            <rFont val="Geneva"/>
            <family val="2"/>
          </rPr>
          <t xml:space="preserve">
This is also equal for EBITDA (Earnings Before Interest, Taxes Depreciation and Amortization) in the licensing case as there is no depreciation</t>
        </r>
      </text>
    </comment>
    <comment ref="B36" authorId="1" shapeId="0" xr:uid="{00000000-0006-0000-0000-000004000000}">
      <text>
        <r>
          <rPr>
            <b/>
            <sz val="9"/>
            <color rgb="FF000000"/>
            <rFont val="Geneva"/>
            <family val="2"/>
          </rPr>
          <t>EBITDA/Production Revenue</t>
        </r>
        <r>
          <rPr>
            <sz val="9"/>
            <color rgb="FF000000"/>
            <rFont val="Geneva"/>
            <family val="2"/>
          </rPr>
          <t xml:space="preserve">
</t>
        </r>
      </text>
    </comment>
    <comment ref="B50" authorId="2" shapeId="0" xr:uid="{00000000-0006-0000-0000-000005000000}">
      <text>
        <r>
          <rPr>
            <sz val="10"/>
            <color rgb="FF000000"/>
            <rFont val="Calibri"/>
            <family val="2"/>
          </rPr>
          <t xml:space="preserve">Investment can come from outside investor(s) or from internal company funds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Servo</author>
  </authors>
  <commentList>
    <comment ref="F31" authorId="0" shapeId="0" xr:uid="{2AEF3734-ACF9-44FB-9A86-7C90F2D3559B}">
      <text>
        <r>
          <rPr>
            <b/>
            <sz val="9"/>
            <color indexed="81"/>
            <rFont val="Geneva"/>
          </rPr>
          <t>20% of sales</t>
        </r>
        <r>
          <rPr>
            <sz val="9"/>
            <color indexed="81"/>
            <rFont val="Geneva"/>
          </rPr>
          <t xml:space="preserve">
</t>
        </r>
      </text>
    </comment>
    <comment ref="F34" authorId="0" shapeId="0" xr:uid="{BB7D376C-2607-41DA-8F4F-C2B997B876DF}">
      <text>
        <r>
          <rPr>
            <b/>
            <sz val="9"/>
            <color indexed="81"/>
            <rFont val="Geneva"/>
          </rPr>
          <t>20% of sales</t>
        </r>
        <r>
          <rPr>
            <sz val="9"/>
            <color indexed="81"/>
            <rFont val="Geneva"/>
          </rPr>
          <t xml:space="preserve">
</t>
        </r>
      </text>
    </comment>
    <comment ref="F37" authorId="0" shapeId="0" xr:uid="{6EC93BA7-0595-46F8-8BBC-B6179C9E7D12}">
      <text>
        <r>
          <rPr>
            <b/>
            <sz val="9"/>
            <color indexed="81"/>
            <rFont val="Geneva"/>
          </rPr>
          <t>20% of sales</t>
        </r>
        <r>
          <rPr>
            <sz val="9"/>
            <color indexed="81"/>
            <rFont val="Geneva"/>
          </rPr>
          <t xml:space="preserve">
</t>
        </r>
      </text>
    </comment>
    <comment ref="F38" authorId="0" shapeId="0" xr:uid="{38FFD0C3-DC22-45AA-A83F-7D265F2C9740}">
      <text>
        <r>
          <rPr>
            <b/>
            <sz val="9"/>
            <color indexed="81"/>
            <rFont val="Geneva"/>
          </rPr>
          <t>20% of sales</t>
        </r>
        <r>
          <rPr>
            <sz val="9"/>
            <color indexed="81"/>
            <rFont val="Geneva"/>
          </rPr>
          <t xml:space="preserve">
</t>
        </r>
      </text>
    </comment>
  </commentList>
</comments>
</file>

<file path=xl/sharedStrings.xml><?xml version="1.0" encoding="utf-8"?>
<sst xmlns="http://schemas.openxmlformats.org/spreadsheetml/2006/main" count="86" uniqueCount="79">
  <si>
    <t>Income Before Tax</t>
    <phoneticPr fontId="9" type="noConversion"/>
  </si>
  <si>
    <t>Income</t>
    <phoneticPr fontId="9" type="noConversion"/>
  </si>
  <si>
    <t>Net Income</t>
    <phoneticPr fontId="9" type="noConversion"/>
  </si>
  <si>
    <t>Total Revenue</t>
    <phoneticPr fontId="9" type="noConversion"/>
  </si>
  <si>
    <t>Royalties</t>
    <phoneticPr fontId="9" type="noConversion"/>
  </si>
  <si>
    <t>Consulting or after sale services</t>
  </si>
  <si>
    <t>Expenses</t>
  </si>
  <si>
    <t>Revenue</t>
  </si>
  <si>
    <t xml:space="preserve"> Revenues </t>
  </si>
  <si>
    <t>Sales</t>
  </si>
  <si>
    <t>Marketing</t>
  </si>
  <si>
    <t>Assumptions accompanying financials, organized by section</t>
  </si>
  <si>
    <t>Market</t>
  </si>
  <si>
    <t>XYZ Corporation</t>
  </si>
  <si>
    <t xml:space="preserve">Served available Market size </t>
  </si>
  <si>
    <t>Administrative (G&amp;A)</t>
  </si>
  <si>
    <t>Internal R&amp;D</t>
  </si>
  <si>
    <t>Legal</t>
  </si>
  <si>
    <t xml:space="preserve">Facilities </t>
  </si>
  <si>
    <t>Taxes</t>
  </si>
  <si>
    <t xml:space="preserve"> Expenses</t>
  </si>
  <si>
    <t>Total Expenses</t>
  </si>
  <si>
    <t>Net income as %/sales</t>
  </si>
  <si>
    <t>Tax rate</t>
  </si>
  <si>
    <t xml:space="preserve">Sales (Revenue) base for licensing </t>
  </si>
  <si>
    <t>Royalty %</t>
  </si>
  <si>
    <t>State any assumptions you used along with your methodology for calculating/estimating the expenses in this section.</t>
  </si>
  <si>
    <t>Operating Earnings (EBIT)</t>
  </si>
  <si>
    <t>Operating Margin %</t>
  </si>
  <si>
    <t>Licensing-in &amp; Royalties</t>
  </si>
  <si>
    <t>Upfront or milestone payments</t>
  </si>
  <si>
    <t>Cash Proxy</t>
  </si>
  <si>
    <t>EBIT</t>
  </si>
  <si>
    <t>+ Matching Grants</t>
  </si>
  <si>
    <t>- Capital Expenditures</t>
  </si>
  <si>
    <t>- Loan Payments</t>
  </si>
  <si>
    <t>+ Investments (Paid in Capital)</t>
  </si>
  <si>
    <t>Net Addition (Subtraction) from Cash</t>
  </si>
  <si>
    <t>Year-End Cash Proxy</t>
  </si>
  <si>
    <t>NA</t>
  </si>
  <si>
    <t>Market growth rate</t>
  </si>
  <si>
    <t>% market share - total market</t>
  </si>
  <si>
    <t>Phase II (2022)</t>
  </si>
  <si>
    <t>&lt;=NOTE: This is also EBITDA (no depreciation above)</t>
  </si>
  <si>
    <t>Cost of consulting or aftersale services</t>
  </si>
  <si>
    <t>&lt;= You can either include matching state grants in your revenue line above or here</t>
  </si>
  <si>
    <t>&lt;= If you're repaying a loan, this would go here</t>
  </si>
  <si>
    <t>&lt;= This will be the investments you need to raise to make sure you have adequate cash at the end of the year</t>
  </si>
  <si>
    <t>&lt;= Investment(s) you're making such as new equipment purchases</t>
  </si>
  <si>
    <t>&lt;= This line should be positive for all years!</t>
  </si>
  <si>
    <t>(Cash proxy is optional to include, but encouraged if you need to raise significant investment)</t>
  </si>
  <si>
    <t>Pro Forma Income Statement - Licensing</t>
  </si>
  <si>
    <t>TABA Services</t>
  </si>
  <si>
    <t>SBIR/STTR &amp; TABA Expenses (Direct &amp; Indirect)</t>
  </si>
  <si>
    <t>Phase II (2023)</t>
  </si>
  <si>
    <t>For years 2022 to 2026</t>
  </si>
  <si>
    <t xml:space="preserve">How are your consulting services estimated?  Are there any assumptions about the terms of your planned licensing arrangement that you need to state to justify the revenues or fees in this section?  </t>
  </si>
  <si>
    <t xml:space="preserve">Sales Head Count Requirements     </t>
  </si>
  <si>
    <t>Direct</t>
  </si>
  <si>
    <t>Headcount</t>
  </si>
  <si>
    <t>Base Salary</t>
  </si>
  <si>
    <t>Incentive %</t>
  </si>
  <si>
    <t>Incentive $</t>
  </si>
  <si>
    <t>Total cost</t>
  </si>
  <si>
    <t>Year 1</t>
  </si>
  <si>
    <t>President</t>
  </si>
  <si>
    <t>President is G&amp;A: assume 5% time on sales</t>
  </si>
  <si>
    <t>Year 2</t>
  </si>
  <si>
    <t>Same</t>
  </si>
  <si>
    <t>Year 3</t>
  </si>
  <si>
    <t>VP, Sales</t>
  </si>
  <si>
    <t>Assume 10% time spent on sales</t>
  </si>
  <si>
    <t>Year 4</t>
  </si>
  <si>
    <t>Assume 15% time on relationships and bonus for corporate growth</t>
  </si>
  <si>
    <t>Year 5</t>
  </si>
  <si>
    <t>Salespersons</t>
  </si>
  <si>
    <t>SBIR/STTR grant - R&amp;D</t>
  </si>
  <si>
    <t>How did you calculate the market size for the initial year of the projection period? How is the growth rate calculated? Is it applied over the projection period? How did you calculate/estimate the sales of the potential licensee (license revenue base)? Does the growth rate apply to this or did you estimate each year independently? How did you estimate the royalty rate (a good way to do this is to look at comparables for similar goods/services or call a licensing expert in your technology area)?</t>
  </si>
  <si>
    <t>Use in ROW 24 of ROI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</si>
</sst>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0.0%"/>
    <numFmt numFmtId="166" formatCode="_(* #,##0_);_(* \(#,##0\);_(* &quot;-&quot;??_);_(@_)"/>
    <numFmt numFmtId="167" formatCode="_(&quot;$&quot;* #,##0_);_(&quot;$&quot;* \(#,##0\);_(&quot;$&quot;* &quot;-&quot;??_);_(@_)"/>
  </numFmts>
  <fonts count="39">
    <font>
      <sz val="10"/>
      <name val="Verdana"/>
    </font>
    <font>
      <b/>
      <sz val="10"/>
      <name val="Verdana"/>
      <family val="2"/>
    </font>
    <font>
      <sz val="10"/>
      <name val="Verdana"/>
      <family val="2"/>
    </font>
    <font>
      <b/>
      <sz val="18"/>
      <color indexed="9"/>
      <name val="Verdana"/>
      <family val="2"/>
    </font>
    <font>
      <sz val="18"/>
      <color indexed="9"/>
      <name val="Verdana"/>
      <family val="2"/>
    </font>
    <font>
      <b/>
      <sz val="12"/>
      <color indexed="9"/>
      <name val="Verdana"/>
      <family val="2"/>
    </font>
    <font>
      <b/>
      <sz val="12"/>
      <color indexed="9"/>
      <name val="Arial"/>
      <family val="2"/>
    </font>
    <font>
      <b/>
      <sz val="14"/>
      <name val="Verdana"/>
      <family val="2"/>
    </font>
    <font>
      <sz val="10"/>
      <color indexed="9"/>
      <name val="Verdana"/>
      <family val="2"/>
    </font>
    <font>
      <sz val="8"/>
      <name val="Verdana"/>
      <family val="2"/>
    </font>
    <font>
      <b/>
      <sz val="10"/>
      <color indexed="1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sz val="10"/>
      <color theme="10"/>
      <name val="Verdana"/>
      <family val="2"/>
    </font>
    <font>
      <u/>
      <sz val="10"/>
      <color theme="11"/>
      <name val="Verdana"/>
      <family val="2"/>
    </font>
    <font>
      <sz val="10"/>
      <color theme="1"/>
      <name val="Verdana"/>
      <family val="2"/>
    </font>
    <font>
      <b/>
      <sz val="10"/>
      <color theme="1"/>
      <name val="Verdana"/>
      <family val="2"/>
    </font>
    <font>
      <b/>
      <sz val="9"/>
      <color rgb="FF000000"/>
      <name val="Geneva"/>
      <family val="2"/>
    </font>
    <font>
      <sz val="9"/>
      <color rgb="FF000000"/>
      <name val="Geneva"/>
      <family val="2"/>
    </font>
    <font>
      <sz val="10"/>
      <color rgb="FF000000"/>
      <name val="Calibri"/>
      <family val="2"/>
    </font>
    <font>
      <b/>
      <sz val="12"/>
      <name val="Verdana"/>
    </font>
    <font>
      <b/>
      <sz val="10"/>
      <color indexed="9"/>
      <name val="Verdana"/>
    </font>
    <font>
      <b/>
      <sz val="9"/>
      <color indexed="81"/>
      <name val="Geneva"/>
    </font>
    <font>
      <sz val="9"/>
      <color indexed="81"/>
      <name val="Geneva"/>
    </font>
  </fonts>
  <fills count="24">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9"/>
        <bgColor indexed="64"/>
      </patternFill>
    </fill>
    <fill>
      <patternFill patternType="solid">
        <fgColor theme="0" tint="-0.249977111117893"/>
        <bgColor indexed="64"/>
      </patternFill>
    </fill>
    <fill>
      <patternFill patternType="solid">
        <fgColor indexed="50"/>
        <bgColor indexed="64"/>
      </patternFill>
    </fill>
    <fill>
      <patternFill patternType="solid">
        <fgColor theme="0" tint="-0.14999847407452621"/>
        <bgColor indexed="64"/>
      </patternFill>
    </fill>
    <fill>
      <patternFill patternType="solid">
        <fgColor indexed="61"/>
        <bgColor indexed="64"/>
      </patternFill>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8"/>
      </right>
      <top style="thin">
        <color auto="1"/>
      </top>
      <bottom/>
      <diagonal/>
    </border>
    <border>
      <left style="thin">
        <color auto="1"/>
      </left>
      <right/>
      <top/>
      <bottom style="thin">
        <color auto="1"/>
      </bottom>
      <diagonal/>
    </border>
    <border>
      <left/>
      <right style="thin">
        <color indexed="8"/>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auto="1"/>
      </left>
      <right style="thin">
        <color indexed="8"/>
      </right>
      <top style="thin">
        <color indexed="8"/>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indexed="8"/>
      </right>
      <top style="double">
        <color auto="1"/>
      </top>
      <bottom style="thin">
        <color indexed="8"/>
      </bottom>
      <diagonal/>
    </border>
    <border>
      <left style="thin">
        <color auto="1"/>
      </left>
      <right style="thin">
        <color auto="1"/>
      </right>
      <top style="thin">
        <color auto="1"/>
      </top>
      <bottom/>
      <diagonal/>
    </border>
    <border>
      <left style="medium">
        <color auto="1"/>
      </left>
      <right style="thin">
        <color indexed="8"/>
      </right>
      <top/>
      <bottom style="thin">
        <color indexed="8"/>
      </bottom>
      <diagonal/>
    </border>
    <border>
      <left/>
      <right style="thin">
        <color indexed="8"/>
      </right>
      <top style="thin">
        <color indexed="8"/>
      </top>
      <bottom style="thin">
        <color indexed="8"/>
      </bottom>
      <diagonal/>
    </border>
    <border>
      <left style="medium">
        <color auto="1"/>
      </left>
      <right style="medium">
        <color indexed="64"/>
      </right>
      <top style="thin">
        <color indexed="8"/>
      </top>
      <bottom style="thin">
        <color indexed="8"/>
      </bottom>
      <diagonal/>
    </border>
    <border>
      <left/>
      <right/>
      <top style="thin">
        <color indexed="8"/>
      </top>
      <bottom style="thin">
        <color indexed="8"/>
      </bottom>
      <diagonal/>
    </border>
  </borders>
  <cellStyleXfs count="84">
    <xf numFmtId="0" fontId="0" fillId="0" borderId="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16" fillId="16" borderId="0" applyNumberFormat="0" applyBorder="0" applyAlignment="0" applyProtection="0"/>
    <xf numFmtId="0" fontId="20" fillId="4" borderId="30" applyNumberFormat="0" applyAlignment="0" applyProtection="0"/>
    <xf numFmtId="0" fontId="22" fillId="17" borderId="31" applyNumberFormat="0" applyAlignment="0" applyProtection="0"/>
    <xf numFmtId="0" fontId="24" fillId="0" borderId="0" applyNumberFormat="0" applyFill="0" applyBorder="0" applyAlignment="0" applyProtection="0"/>
    <xf numFmtId="0" fontId="15" fillId="18" borderId="0" applyNumberFormat="0" applyBorder="0" applyAlignment="0" applyProtection="0"/>
    <xf numFmtId="0" fontId="12" fillId="0" borderId="32" applyNumberFormat="0" applyFill="0" applyAlignment="0" applyProtection="0"/>
    <xf numFmtId="0" fontId="13" fillId="0" borderId="33" applyNumberFormat="0" applyFill="0" applyAlignment="0" applyProtection="0"/>
    <xf numFmtId="0" fontId="14" fillId="0" borderId="34" applyNumberFormat="0" applyFill="0" applyAlignment="0" applyProtection="0"/>
    <xf numFmtId="0" fontId="14" fillId="0" borderId="0" applyNumberFormat="0" applyFill="0" applyBorder="0" applyAlignment="0" applyProtection="0"/>
    <xf numFmtId="0" fontId="18" fillId="5" borderId="30" applyNumberFormat="0" applyAlignment="0" applyProtection="0"/>
    <xf numFmtId="0" fontId="21" fillId="0" borderId="35" applyNumberFormat="0" applyFill="0" applyAlignment="0" applyProtection="0"/>
    <xf numFmtId="0" fontId="17" fillId="10" borderId="0" applyNumberFormat="0" applyBorder="0" applyAlignment="0" applyProtection="0"/>
    <xf numFmtId="0" fontId="2" fillId="6" borderId="36" applyNumberFormat="0" applyFont="0" applyAlignment="0" applyProtection="0"/>
    <xf numFmtId="0" fontId="19" fillId="4" borderId="37" applyNumberFormat="0" applyAlignment="0" applyProtection="0"/>
    <xf numFmtId="9" fontId="2" fillId="0" borderId="0" applyFont="0" applyFill="0" applyBorder="0" applyAlignment="0" applyProtection="0"/>
    <xf numFmtId="0" fontId="11" fillId="0" borderId="0" applyNumberFormat="0" applyFill="0" applyBorder="0" applyAlignment="0" applyProtection="0"/>
    <xf numFmtId="0" fontId="25" fillId="0" borderId="38" applyNumberFormat="0" applyFill="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4" fontId="2" fillId="0" borderId="0" applyFont="0" applyFill="0" applyBorder="0" applyAlignment="0" applyProtection="0"/>
  </cellStyleXfs>
  <cellXfs count="103">
    <xf numFmtId="0" fontId="0" fillId="0" borderId="0" xfId="0"/>
    <xf numFmtId="0" fontId="1" fillId="0" borderId="0" xfId="0" applyFont="1"/>
    <xf numFmtId="0" fontId="7" fillId="0" borderId="0" xfId="0" applyFont="1" applyAlignment="1">
      <alignment vertical="top"/>
    </xf>
    <xf numFmtId="0" fontId="7" fillId="0" borderId="0" xfId="0" applyFont="1"/>
    <xf numFmtId="166" fontId="0" fillId="0" borderId="0" xfId="0" applyNumberFormat="1"/>
    <xf numFmtId="9" fontId="2" fillId="0" borderId="8" xfId="39" applyFont="1" applyFill="1" applyBorder="1" applyAlignment="1">
      <alignment horizontal="center"/>
    </xf>
    <xf numFmtId="9" fontId="2" fillId="0" borderId="12" xfId="39" applyFont="1" applyFill="1" applyBorder="1" applyAlignment="1">
      <alignment horizontal="center"/>
    </xf>
    <xf numFmtId="0" fontId="5" fillId="2" borderId="8" xfId="0" applyFont="1" applyFill="1" applyBorder="1"/>
    <xf numFmtId="0" fontId="5" fillId="2" borderId="9" xfId="0" applyFont="1" applyFill="1" applyBorder="1"/>
    <xf numFmtId="0" fontId="8" fillId="2" borderId="10" xfId="0" applyFont="1" applyFill="1" applyBorder="1"/>
    <xf numFmtId="0" fontId="8" fillId="2" borderId="11" xfId="0" applyFont="1" applyFill="1" applyBorder="1"/>
    <xf numFmtId="164" fontId="0" fillId="0" borderId="8" xfId="0" applyNumberFormat="1" applyFill="1" applyBorder="1" applyAlignment="1">
      <alignment horizontal="center"/>
    </xf>
    <xf numFmtId="165" fontId="0" fillId="0" borderId="8" xfId="0" applyNumberFormat="1" applyFill="1" applyBorder="1" applyAlignment="1">
      <alignment horizontal="center"/>
    </xf>
    <xf numFmtId="0" fontId="6" fillId="2" borderId="8" xfId="0" applyFont="1" applyFill="1" applyBorder="1" applyAlignment="1">
      <alignment horizontal="center"/>
    </xf>
    <xf numFmtId="164" fontId="10" fillId="0" borderId="0" xfId="0" applyNumberFormat="1" applyFont="1" applyFill="1" applyBorder="1" applyAlignment="1">
      <alignment horizontal="center"/>
    </xf>
    <xf numFmtId="0" fontId="7" fillId="0" borderId="0" xfId="0" applyFont="1" applyFill="1" applyBorder="1" applyAlignment="1">
      <alignment horizontal="right" vertical="top" wrapText="1"/>
    </xf>
    <xf numFmtId="0" fontId="0" fillId="0" borderId="0" xfId="0" quotePrefix="1"/>
    <xf numFmtId="0" fontId="5" fillId="2" borderId="0" xfId="0" applyFont="1" applyFill="1"/>
    <xf numFmtId="0" fontId="0" fillId="2" borderId="0" xfId="0" applyFill="1"/>
    <xf numFmtId="167" fontId="0" fillId="0" borderId="39" xfId="83" applyNumberFormat="1" applyFont="1" applyFill="1" applyBorder="1"/>
    <xf numFmtId="167" fontId="0" fillId="0" borderId="40" xfId="83" applyNumberFormat="1" applyFont="1" applyFill="1" applyBorder="1"/>
    <xf numFmtId="167" fontId="1" fillId="19" borderId="39" xfId="83" applyNumberFormat="1" applyFont="1" applyFill="1" applyBorder="1"/>
    <xf numFmtId="167" fontId="1" fillId="19" borderId="41" xfId="83" applyNumberFormat="1" applyFont="1" applyFill="1" applyBorder="1"/>
    <xf numFmtId="167" fontId="1" fillId="19" borderId="42" xfId="83" applyNumberFormat="1" applyFont="1" applyFill="1" applyBorder="1"/>
    <xf numFmtId="0" fontId="1" fillId="0" borderId="0" xfId="0" quotePrefix="1" applyFont="1"/>
    <xf numFmtId="0" fontId="2" fillId="0" borderId="0" xfId="0" quotePrefix="1" applyFont="1"/>
    <xf numFmtId="167" fontId="30" fillId="0" borderId="8" xfId="83" applyNumberFormat="1" applyFont="1" applyFill="1" applyBorder="1"/>
    <xf numFmtId="167" fontId="30" fillId="20" borderId="8" xfId="83" applyNumberFormat="1" applyFont="1" applyFill="1" applyBorder="1"/>
    <xf numFmtId="167" fontId="30" fillId="0" borderId="44" xfId="83" applyNumberFormat="1" applyFont="1" applyFill="1" applyBorder="1"/>
    <xf numFmtId="167" fontId="31" fillId="19" borderId="43" xfId="83" applyNumberFormat="1" applyFont="1" applyFill="1" applyBorder="1"/>
    <xf numFmtId="165" fontId="0" fillId="20" borderId="8" xfId="0" applyNumberFormat="1" applyFill="1" applyBorder="1" applyAlignment="1">
      <alignment horizontal="center"/>
    </xf>
    <xf numFmtId="0" fontId="2" fillId="21" borderId="8" xfId="0" applyFont="1" applyFill="1" applyBorder="1" applyAlignment="1">
      <alignment horizontal="right"/>
    </xf>
    <xf numFmtId="0" fontId="1" fillId="21" borderId="8" xfId="0" applyFont="1" applyFill="1" applyBorder="1" applyAlignment="1">
      <alignment horizontal="left"/>
    </xf>
    <xf numFmtId="0" fontId="7" fillId="21" borderId="8" xfId="0" applyFont="1" applyFill="1" applyBorder="1" applyAlignment="1">
      <alignment horizontal="left"/>
    </xf>
    <xf numFmtId="165" fontId="0" fillId="20" borderId="17" xfId="39" applyNumberFormat="1" applyFont="1" applyFill="1" applyBorder="1" applyAlignment="1">
      <alignment horizontal="center"/>
    </xf>
    <xf numFmtId="165" fontId="0" fillId="20" borderId="18" xfId="39" applyNumberFormat="1" applyFont="1" applyFill="1" applyBorder="1" applyAlignment="1">
      <alignment horizontal="center"/>
    </xf>
    <xf numFmtId="9" fontId="0" fillId="20" borderId="8" xfId="39" applyFont="1" applyFill="1" applyBorder="1" applyAlignment="1">
      <alignment horizontal="center"/>
    </xf>
    <xf numFmtId="165" fontId="0" fillId="3" borderId="8" xfId="39" applyNumberFormat="1" applyFont="1" applyFill="1" applyBorder="1"/>
    <xf numFmtId="167" fontId="31" fillId="19" borderId="45" xfId="83" applyNumberFormat="1" applyFont="1" applyFill="1" applyBorder="1"/>
    <xf numFmtId="165" fontId="0" fillId="22" borderId="8" xfId="39" applyNumberFormat="1" applyFont="1" applyFill="1" applyBorder="1"/>
    <xf numFmtId="167" fontId="0" fillId="0" borderId="46" xfId="83" applyNumberFormat="1" applyFont="1" applyFill="1" applyBorder="1"/>
    <xf numFmtId="167" fontId="0" fillId="0" borderId="47" xfId="83" applyNumberFormat="1" applyFont="1" applyFill="1" applyBorder="1"/>
    <xf numFmtId="167" fontId="0" fillId="0" borderId="48" xfId="83" applyNumberFormat="1" applyFont="1" applyFill="1" applyBorder="1"/>
    <xf numFmtId="167" fontId="2" fillId="20" borderId="39" xfId="83" applyNumberFormat="1" applyFont="1" applyFill="1" applyBorder="1"/>
    <xf numFmtId="0" fontId="1" fillId="21" borderId="8" xfId="0" applyFont="1" applyFill="1" applyBorder="1" applyAlignment="1">
      <alignment horizontal="right"/>
    </xf>
    <xf numFmtId="0" fontId="0" fillId="3" borderId="0" xfId="0" applyFill="1"/>
    <xf numFmtId="0" fontId="35" fillId="3" borderId="0" xfId="0" applyFont="1" applyFill="1" applyAlignment="1">
      <alignment horizontal="center"/>
    </xf>
    <xf numFmtId="0" fontId="36" fillId="23" borderId="0" xfId="0" applyFont="1" applyFill="1"/>
    <xf numFmtId="0" fontId="0" fillId="0" borderId="8" xfId="0" applyBorder="1"/>
    <xf numFmtId="44" fontId="0" fillId="0" borderId="8" xfId="83" applyFont="1" applyBorder="1"/>
    <xf numFmtId="9" fontId="0" fillId="0" borderId="8" xfId="0" applyNumberFormat="1" applyBorder="1"/>
    <xf numFmtId="6" fontId="0" fillId="0" borderId="8" xfId="0" applyNumberFormat="1" applyBorder="1"/>
    <xf numFmtId="0" fontId="0" fillId="21" borderId="8" xfId="0" applyFill="1" applyBorder="1" applyAlignment="1">
      <alignment horizontal="right"/>
    </xf>
    <xf numFmtId="0" fontId="5" fillId="2" borderId="13" xfId="0" applyFont="1" applyFill="1" applyBorder="1" applyAlignment="1"/>
    <xf numFmtId="0" fontId="0" fillId="0" borderId="14" xfId="0" applyBorder="1" applyAlignment="1"/>
    <xf numFmtId="0" fontId="0" fillId="0" borderId="15" xfId="0" applyBorder="1" applyAlignment="1"/>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6" xfId="0" applyFont="1" applyFill="1" applyBorder="1" applyAlignment="1"/>
    <xf numFmtId="0" fontId="0" fillId="0" borderId="16" xfId="0" applyBorder="1" applyAlignment="1"/>
    <xf numFmtId="6"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9" fontId="0" fillId="0" borderId="1"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7" fillId="3" borderId="0" xfId="0" applyFont="1" applyFill="1" applyAlignment="1">
      <alignment horizontal="center"/>
    </xf>
    <xf numFmtId="0" fontId="0" fillId="0" borderId="0" xfId="0" applyAlignment="1"/>
    <xf numFmtId="0" fontId="2" fillId="0" borderId="20" xfId="0" applyFont="1" applyBorder="1" applyAlignment="1">
      <alignment vertical="top" wrapText="1"/>
    </xf>
    <xf numFmtId="0" fontId="0" fillId="0" borderId="21" xfId="0" applyBorder="1" applyAlignment="1">
      <alignment vertical="top" wrapText="1"/>
    </xf>
    <xf numFmtId="0" fontId="0" fillId="0" borderId="21" xfId="0" applyBorder="1" applyAlignment="1"/>
    <xf numFmtId="0" fontId="0" fillId="0" borderId="22" xfId="0" applyBorder="1" applyAlignment="1"/>
    <xf numFmtId="0" fontId="0" fillId="0" borderId="24" xfId="0" applyBorder="1" applyAlignment="1">
      <alignment vertical="top" wrapText="1"/>
    </xf>
    <xf numFmtId="0" fontId="0" fillId="0" borderId="0" xfId="0" applyBorder="1" applyAlignment="1">
      <alignment vertical="top" wrapText="1"/>
    </xf>
    <xf numFmtId="0" fontId="0" fillId="0" borderId="0" xfId="0" applyBorder="1" applyAlignment="1"/>
    <xf numFmtId="0" fontId="0" fillId="0" borderId="25" xfId="0" applyBorder="1" applyAlignment="1"/>
    <xf numFmtId="0" fontId="0" fillId="0" borderId="27" xfId="0" applyBorder="1" applyAlignment="1">
      <alignment vertical="top" wrapText="1"/>
    </xf>
    <xf numFmtId="0" fontId="0" fillId="0" borderId="28" xfId="0" applyBorder="1" applyAlignment="1">
      <alignment vertical="top" wrapText="1"/>
    </xf>
    <xf numFmtId="0" fontId="0" fillId="0" borderId="28" xfId="0" applyBorder="1" applyAlignment="1"/>
    <xf numFmtId="0" fontId="0" fillId="0" borderId="29" xfId="0" applyBorder="1" applyAlignment="1"/>
    <xf numFmtId="0" fontId="0" fillId="0" borderId="20" xfId="0" applyBorder="1" applyAlignment="1">
      <alignment vertical="top" wrapText="1"/>
    </xf>
    <xf numFmtId="0" fontId="2" fillId="0" borderId="20" xfId="0" applyFont="1"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xf numFmtId="0" fontId="1" fillId="0" borderId="19" xfId="0" applyFont="1" applyBorder="1" applyAlignment="1">
      <alignment vertical="center" wrapText="1"/>
    </xf>
    <xf numFmtId="0" fontId="1" fillId="0" borderId="23" xfId="0" applyFont="1" applyBorder="1" applyAlignment="1">
      <alignment vertical="center" wrapText="1"/>
    </xf>
    <xf numFmtId="0" fontId="1" fillId="0" borderId="26" xfId="0" applyFont="1" applyBorder="1" applyAlignment="1">
      <alignment vertical="center" wrapText="1"/>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9" fontId="0" fillId="0" borderId="0" xfId="39" quotePrefix="1" applyFont="1" applyFill="1" applyBorder="1"/>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urrency" xfId="83" builtinId="4"/>
    <cellStyle name="Explanatory Text" xfId="28" xr:uid="{00000000-0005-0000-0000-00001D000000}"/>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Good" xfId="29" xr:uid="{00000000-0005-0000-0000-000032000000}"/>
    <cellStyle name="Heading 1" xfId="30" xr:uid="{00000000-0005-0000-0000-000033000000}"/>
    <cellStyle name="Heading 2" xfId="31" xr:uid="{00000000-0005-0000-0000-000034000000}"/>
    <cellStyle name="Heading 3" xfId="32" xr:uid="{00000000-0005-0000-0000-000035000000}"/>
    <cellStyle name="Heading 4" xfId="33" xr:uid="{00000000-0005-0000-0000-000036000000}"/>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Input" xfId="34" xr:uid="{00000000-0005-0000-0000-00004B000000}"/>
    <cellStyle name="Linked Cell" xfId="35" xr:uid="{00000000-0005-0000-0000-00004C000000}"/>
    <cellStyle name="Neutral" xfId="36" xr:uid="{00000000-0005-0000-0000-00004D000000}"/>
    <cellStyle name="Normal" xfId="0" builtinId="0"/>
    <cellStyle name="Note" xfId="37" xr:uid="{00000000-0005-0000-0000-00004F000000}"/>
    <cellStyle name="Output" xfId="38" xr:uid="{00000000-0005-0000-0000-000050000000}"/>
    <cellStyle name="Percent" xfId="39" builtinId="5"/>
    <cellStyle name="Title" xfId="40" xr:uid="{00000000-0005-0000-0000-000052000000}"/>
    <cellStyle name="Total" xfId="41" xr:uid="{00000000-0005-0000-0000-000053000000}"/>
    <cellStyle name="Warning Text" xfId="42" xr:uid="{00000000-0005-0000-0000-00005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0</xdr:colOff>
      <xdr:row>22</xdr:row>
      <xdr:rowOff>0</xdr:rowOff>
    </xdr:from>
    <xdr:to>
      <xdr:col>7</xdr:col>
      <xdr:colOff>0</xdr:colOff>
      <xdr:row>22</xdr:row>
      <xdr:rowOff>0</xdr:rowOff>
    </xdr:to>
    <xdr:sp macro="" textlink="">
      <xdr:nvSpPr>
        <xdr:cNvPr id="1083" name="Text Box 12">
          <a:extLst>
            <a:ext uri="{FF2B5EF4-FFF2-40B4-BE49-F238E27FC236}">
              <a16:creationId xmlns:a16="http://schemas.microsoft.com/office/drawing/2014/main" id="{00000000-0008-0000-0000-00003B040000}"/>
            </a:ext>
          </a:extLst>
        </xdr:cNvPr>
        <xdr:cNvSpPr txBox="1">
          <a:spLocks noChangeArrowheads="1"/>
        </xdr:cNvSpPr>
      </xdr:nvSpPr>
      <xdr:spPr bwMode="auto">
        <a:xfrm>
          <a:off x="9779000" y="4546600"/>
          <a:ext cx="0" cy="0"/>
        </a:xfrm>
        <a:prstGeom prst="rect">
          <a:avLst/>
        </a:prstGeom>
        <a:solidFill>
          <a:srgbClr val="FFFFFF"/>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twoCellAnchor editAs="oneCell">
    <xdr:from>
      <xdr:col>7</xdr:col>
      <xdr:colOff>404092</xdr:colOff>
      <xdr:row>6</xdr:row>
      <xdr:rowOff>80818</xdr:rowOff>
    </xdr:from>
    <xdr:to>
      <xdr:col>9</xdr:col>
      <xdr:colOff>21432</xdr:colOff>
      <xdr:row>7</xdr:row>
      <xdr:rowOff>243609</xdr:rowOff>
    </xdr:to>
    <xdr:sp macro="" textlink="">
      <xdr:nvSpPr>
        <xdr:cNvPr id="7" name="Text Box 3">
          <a:extLst>
            <a:ext uri="{FF2B5EF4-FFF2-40B4-BE49-F238E27FC236}">
              <a16:creationId xmlns:a16="http://schemas.microsoft.com/office/drawing/2014/main" id="{B49A2BD8-3CE6-524C-9E6F-E702CE68D0EB}"/>
            </a:ext>
          </a:extLst>
        </xdr:cNvPr>
        <xdr:cNvSpPr txBox="1">
          <a:spLocks noChangeArrowheads="1"/>
        </xdr:cNvSpPr>
      </xdr:nvSpPr>
      <xdr:spPr bwMode="auto">
        <a:xfrm>
          <a:off x="9201728" y="1119909"/>
          <a:ext cx="1302977" cy="393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000" b="0" i="0" strike="noStrike">
              <a:solidFill>
                <a:srgbClr val="000000"/>
              </a:solidFill>
              <a:latin typeface="Verdana"/>
              <a:ea typeface="Verdana"/>
              <a:cs typeface="Verdana"/>
            </a:rPr>
            <a:t>= cells calculated</a:t>
          </a:r>
        </a:p>
        <a:p>
          <a:pPr algn="l" rtl="0">
            <a:defRPr sz="1000"/>
          </a:pPr>
          <a:r>
            <a:rPr lang="en-US" sz="1000" b="0" i="0" strike="noStrike">
              <a:solidFill>
                <a:srgbClr val="000000"/>
              </a:solidFill>
              <a:latin typeface="Verdana"/>
              <a:ea typeface="Verdana"/>
              <a:cs typeface="Verdana"/>
            </a:rPr>
            <a:t>for you</a:t>
          </a:r>
        </a:p>
      </xdr:txBody>
    </xdr:sp>
    <xdr:clientData/>
  </xdr:twoCellAnchor>
  <xdr:twoCellAnchor>
    <xdr:from>
      <xdr:col>7</xdr:col>
      <xdr:colOff>0</xdr:colOff>
      <xdr:row>6</xdr:row>
      <xdr:rowOff>0</xdr:rowOff>
    </xdr:from>
    <xdr:to>
      <xdr:col>7</xdr:col>
      <xdr:colOff>330200</xdr:colOff>
      <xdr:row>7</xdr:row>
      <xdr:rowOff>73891</xdr:rowOff>
    </xdr:to>
    <xdr:sp macro="" textlink="">
      <xdr:nvSpPr>
        <xdr:cNvPr id="8" name="Rectangle 2">
          <a:extLst>
            <a:ext uri="{FF2B5EF4-FFF2-40B4-BE49-F238E27FC236}">
              <a16:creationId xmlns:a16="http://schemas.microsoft.com/office/drawing/2014/main" id="{D92D2134-ED01-2041-8B65-B9A834270998}"/>
            </a:ext>
          </a:extLst>
        </xdr:cNvPr>
        <xdr:cNvSpPr>
          <a:spLocks noChangeArrowheads="1"/>
        </xdr:cNvSpPr>
      </xdr:nvSpPr>
      <xdr:spPr bwMode="auto">
        <a:xfrm>
          <a:off x="8797636" y="1039091"/>
          <a:ext cx="330200" cy="304800"/>
        </a:xfrm>
        <a:prstGeom prst="rect">
          <a:avLst/>
        </a:prstGeom>
        <a:solidFill>
          <a:srgbClr val="C0C0C0"/>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twoCellAnchor>
    <xdr:from>
      <xdr:col>7</xdr:col>
      <xdr:colOff>0</xdr:colOff>
      <xdr:row>7</xdr:row>
      <xdr:rowOff>80818</xdr:rowOff>
    </xdr:from>
    <xdr:to>
      <xdr:col>7</xdr:col>
      <xdr:colOff>330200</xdr:colOff>
      <xdr:row>8</xdr:row>
      <xdr:rowOff>120073</xdr:rowOff>
    </xdr:to>
    <xdr:sp macro="" textlink="">
      <xdr:nvSpPr>
        <xdr:cNvPr id="9" name="Rectangle 2">
          <a:extLst>
            <a:ext uri="{FF2B5EF4-FFF2-40B4-BE49-F238E27FC236}">
              <a16:creationId xmlns:a16="http://schemas.microsoft.com/office/drawing/2014/main" id="{72ACCFDF-3884-A94B-9901-13C7C15740C0}"/>
            </a:ext>
          </a:extLst>
        </xdr:cNvPr>
        <xdr:cNvSpPr>
          <a:spLocks noChangeArrowheads="1"/>
        </xdr:cNvSpPr>
      </xdr:nvSpPr>
      <xdr:spPr bwMode="auto">
        <a:xfrm>
          <a:off x="8797636" y="1350818"/>
          <a:ext cx="330200" cy="304800"/>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Rabke, Carol" id="{A8E24C34-B385-48FC-8AD4-EF6FCEFAFFC3}" userId="S::Carol.Rabke@science.doe.gov::c7c65bbb-01b1-4677-a2f6-a9862821cf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9" dT="2022-03-29T21:15:17.47" personId="{A8E24C34-B385-48FC-8AD4-EF6FCEFAFFC3}" id="{8E3DB19C-0524-4AF3-B069-0CB98B5025E1}">
    <text>You can elect to use up to $50K for TABA services ABOVE your award maximum.  See the FOA for specifics on the allowable services.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tabSelected="1" topLeftCell="A31" zoomScaleNormal="100" zoomScalePageLayoutView="90" workbookViewId="0">
      <selection activeCell="H39" sqref="H39"/>
    </sheetView>
  </sheetViews>
  <sheetFormatPr defaultColWidth="11" defaultRowHeight="13.5"/>
  <cols>
    <col min="1" max="1" width="3.4609375" customWidth="1"/>
    <col min="2" max="2" width="42" customWidth="1"/>
    <col min="3" max="4" width="15.3828125" bestFit="1" customWidth="1"/>
    <col min="5" max="5" width="15" bestFit="1" customWidth="1"/>
    <col min="6" max="6" width="14.84375" customWidth="1"/>
    <col min="7" max="7" width="15" bestFit="1" customWidth="1"/>
  </cols>
  <sheetData>
    <row r="2" spans="1:7" ht="23">
      <c r="B2" s="56" t="s">
        <v>51</v>
      </c>
      <c r="C2" s="57"/>
      <c r="D2" s="57"/>
      <c r="E2" s="57"/>
      <c r="F2" s="57"/>
      <c r="G2" s="58"/>
    </row>
    <row r="3" spans="1:7" ht="6" customHeight="1"/>
    <row r="4" spans="1:7" ht="15">
      <c r="B4" s="1"/>
      <c r="C4" s="59" t="s">
        <v>13</v>
      </c>
      <c r="D4" s="60"/>
    </row>
    <row r="5" spans="1:7" ht="15">
      <c r="C5" s="61" t="s">
        <v>55</v>
      </c>
      <c r="D5" s="62"/>
    </row>
    <row r="6" spans="1:7" ht="7" customHeight="1"/>
    <row r="7" spans="1:7" ht="17.5">
      <c r="A7" s="2">
        <v>1</v>
      </c>
      <c r="B7" s="7" t="s">
        <v>12</v>
      </c>
      <c r="C7" s="13" t="s">
        <v>42</v>
      </c>
      <c r="D7" s="13" t="s">
        <v>54</v>
      </c>
      <c r="E7" s="13">
        <v>2024</v>
      </c>
      <c r="F7" s="13">
        <v>2025</v>
      </c>
      <c r="G7" s="13">
        <v>2026</v>
      </c>
    </row>
    <row r="8" spans="1:7" ht="21" customHeight="1">
      <c r="B8" s="31" t="s">
        <v>14</v>
      </c>
      <c r="C8" s="26">
        <v>274000000</v>
      </c>
      <c r="D8" s="26">
        <v>287000000</v>
      </c>
      <c r="E8" s="26">
        <v>300000000</v>
      </c>
      <c r="F8" s="26">
        <v>315000000</v>
      </c>
      <c r="G8" s="26">
        <v>330000000</v>
      </c>
    </row>
    <row r="9" spans="1:7" ht="21.75" customHeight="1">
      <c r="A9" s="2"/>
      <c r="B9" s="31" t="s">
        <v>40</v>
      </c>
      <c r="C9" s="36" t="s">
        <v>39</v>
      </c>
      <c r="D9" s="37">
        <f>(D8-C8)/C8</f>
        <v>4.7445255474452552E-2</v>
      </c>
      <c r="E9" s="37">
        <f t="shared" ref="E9:G9" si="0">(E8-D8)/D8</f>
        <v>4.5296167247386762E-2</v>
      </c>
      <c r="F9" s="37">
        <f t="shared" si="0"/>
        <v>0.05</v>
      </c>
      <c r="G9" s="37">
        <f t="shared" si="0"/>
        <v>4.7619047619047616E-2</v>
      </c>
    </row>
    <row r="10" spans="1:7" ht="21.75" customHeight="1">
      <c r="A10" s="3"/>
      <c r="B10" s="31" t="s">
        <v>24</v>
      </c>
      <c r="C10" s="11">
        <v>0</v>
      </c>
      <c r="D10" s="11">
        <v>0</v>
      </c>
      <c r="E10" s="11">
        <v>5000000</v>
      </c>
      <c r="F10" s="11">
        <f>20000000</f>
        <v>20000000</v>
      </c>
      <c r="G10" s="11">
        <f>30000000</f>
        <v>30000000</v>
      </c>
    </row>
    <row r="11" spans="1:7" ht="17.5">
      <c r="A11" s="3"/>
      <c r="B11" s="31" t="s">
        <v>41</v>
      </c>
      <c r="C11" s="30">
        <f t="shared" ref="C11:D11" si="1">C10/C8</f>
        <v>0</v>
      </c>
      <c r="D11" s="30">
        <f t="shared" si="1"/>
        <v>0</v>
      </c>
      <c r="E11" s="30">
        <f>E10/E8</f>
        <v>1.6666666666666666E-2</v>
      </c>
      <c r="F11" s="30">
        <f>F10/F8</f>
        <v>6.3492063492063489E-2</v>
      </c>
      <c r="G11" s="30">
        <f>G10/G8</f>
        <v>9.0909090909090912E-2</v>
      </c>
    </row>
    <row r="12" spans="1:7" ht="17.5">
      <c r="A12" s="3"/>
      <c r="B12" s="31" t="s">
        <v>25</v>
      </c>
      <c r="C12" s="12">
        <v>0.05</v>
      </c>
      <c r="D12" s="12">
        <v>0.05</v>
      </c>
      <c r="E12" s="12">
        <v>0.05</v>
      </c>
      <c r="F12" s="12">
        <v>0.05</v>
      </c>
      <c r="G12" s="12">
        <v>0.05</v>
      </c>
    </row>
    <row r="13" spans="1:7" ht="7" customHeight="1" thickBot="1"/>
    <row r="14" spans="1:7" ht="17.5">
      <c r="A14" s="3">
        <v>2</v>
      </c>
      <c r="B14" s="8" t="s">
        <v>8</v>
      </c>
      <c r="C14" s="9"/>
      <c r="D14" s="9"/>
      <c r="E14" s="9"/>
      <c r="F14" s="9"/>
      <c r="G14" s="10"/>
    </row>
    <row r="15" spans="1:7" ht="17.5">
      <c r="A15" s="3"/>
      <c r="B15" s="31" t="s">
        <v>4</v>
      </c>
      <c r="C15" s="27">
        <f>C10*C12</f>
        <v>0</v>
      </c>
      <c r="D15" s="27">
        <f>D10*D12</f>
        <v>0</v>
      </c>
      <c r="E15" s="27">
        <f>E10*E12</f>
        <v>250000</v>
      </c>
      <c r="F15" s="27">
        <f>F10*F12</f>
        <v>1000000</v>
      </c>
      <c r="G15" s="27">
        <f>G10*G12</f>
        <v>1500000</v>
      </c>
    </row>
    <row r="16" spans="1:7" ht="17.5">
      <c r="A16" s="3"/>
      <c r="B16" s="31" t="s">
        <v>30</v>
      </c>
      <c r="C16" s="26">
        <v>0</v>
      </c>
      <c r="D16" s="26">
        <v>200000</v>
      </c>
      <c r="E16" s="26">
        <v>750000</v>
      </c>
      <c r="F16" s="26">
        <v>0</v>
      </c>
      <c r="G16" s="26">
        <v>0</v>
      </c>
    </row>
    <row r="17" spans="1:7" ht="17.5">
      <c r="A17" s="3"/>
      <c r="B17" s="31" t="s">
        <v>5</v>
      </c>
      <c r="C17" s="26">
        <v>0</v>
      </c>
      <c r="D17" s="26">
        <v>0</v>
      </c>
      <c r="E17" s="26">
        <v>50000</v>
      </c>
      <c r="F17" s="26">
        <v>25000</v>
      </c>
      <c r="G17" s="26">
        <v>25000</v>
      </c>
    </row>
    <row r="18" spans="1:7" ht="17.5">
      <c r="A18" s="3"/>
      <c r="B18" s="52" t="s">
        <v>76</v>
      </c>
      <c r="C18" s="26">
        <v>550000</v>
      </c>
      <c r="D18" s="26">
        <v>550000</v>
      </c>
      <c r="E18" s="26">
        <v>0</v>
      </c>
      <c r="F18" s="26">
        <v>0</v>
      </c>
      <c r="G18" s="26">
        <v>0</v>
      </c>
    </row>
    <row r="19" spans="1:7" ht="17.5">
      <c r="A19" s="3"/>
      <c r="B19" s="31" t="s">
        <v>52</v>
      </c>
      <c r="C19" s="26">
        <v>25000</v>
      </c>
      <c r="D19" s="26">
        <v>25000</v>
      </c>
      <c r="E19" s="26">
        <v>0</v>
      </c>
      <c r="F19" s="26">
        <v>0</v>
      </c>
      <c r="G19" s="26">
        <v>0</v>
      </c>
    </row>
    <row r="20" spans="1:7" ht="17.5">
      <c r="A20" s="3"/>
      <c r="B20" s="33" t="s">
        <v>3</v>
      </c>
      <c r="C20" s="38">
        <f>SUM(C15:C19)</f>
        <v>575000</v>
      </c>
      <c r="D20" s="38">
        <f>SUM(D15:D19)</f>
        <v>775000</v>
      </c>
      <c r="E20" s="38">
        <f t="shared" ref="E20:G20" si="2">SUM(E15:E19)</f>
        <v>1050000</v>
      </c>
      <c r="F20" s="38">
        <f t="shared" si="2"/>
        <v>1025000</v>
      </c>
      <c r="G20" s="38">
        <f t="shared" si="2"/>
        <v>1525000</v>
      </c>
    </row>
    <row r="21" spans="1:7" ht="7" customHeight="1" thickBot="1">
      <c r="A21" s="3"/>
    </row>
    <row r="22" spans="1:7" ht="21.75" customHeight="1">
      <c r="A22" s="3">
        <v>3</v>
      </c>
      <c r="B22" s="53" t="s">
        <v>6</v>
      </c>
      <c r="C22" s="54"/>
      <c r="D22" s="54"/>
      <c r="E22" s="54"/>
      <c r="F22" s="54"/>
      <c r="G22" s="55"/>
    </row>
    <row r="23" spans="1:7" ht="17.5">
      <c r="A23" s="3"/>
      <c r="B23" s="31" t="s">
        <v>29</v>
      </c>
      <c r="C23" s="26">
        <v>0</v>
      </c>
      <c r="D23" s="26">
        <v>0</v>
      </c>
      <c r="E23" s="26">
        <v>0</v>
      </c>
      <c r="F23" s="26">
        <v>0</v>
      </c>
      <c r="G23" s="26">
        <v>0</v>
      </c>
    </row>
    <row r="24" spans="1:7" ht="20.149999999999999" customHeight="1">
      <c r="A24" s="3"/>
      <c r="B24" s="31" t="s">
        <v>9</v>
      </c>
      <c r="C24" s="26">
        <v>0</v>
      </c>
      <c r="D24" s="26">
        <v>25000</v>
      </c>
      <c r="E24" s="26">
        <v>25000</v>
      </c>
      <c r="F24" s="26">
        <v>15000</v>
      </c>
      <c r="G24" s="26">
        <v>15000</v>
      </c>
    </row>
    <row r="25" spans="1:7" ht="20.149999999999999" customHeight="1">
      <c r="A25" s="3"/>
      <c r="B25" s="31" t="s">
        <v>10</v>
      </c>
      <c r="C25" s="26">
        <v>0</v>
      </c>
      <c r="D25" s="26">
        <v>75000</v>
      </c>
      <c r="E25" s="26">
        <v>50000</v>
      </c>
      <c r="F25" s="26">
        <v>20000</v>
      </c>
      <c r="G25" s="26">
        <v>20000</v>
      </c>
    </row>
    <row r="26" spans="1:7" ht="17.5">
      <c r="A26" s="3"/>
      <c r="B26" s="31" t="s">
        <v>44</v>
      </c>
      <c r="C26" s="26">
        <v>0</v>
      </c>
      <c r="D26" s="26">
        <v>0</v>
      </c>
      <c r="E26" s="26">
        <v>25000</v>
      </c>
      <c r="F26" s="26">
        <v>12500</v>
      </c>
      <c r="G26" s="26">
        <v>12500</v>
      </c>
    </row>
    <row r="27" spans="1:7" ht="17.5">
      <c r="A27" s="3"/>
      <c r="B27" s="31" t="s">
        <v>15</v>
      </c>
      <c r="C27" s="26">
        <v>0</v>
      </c>
      <c r="D27" s="26">
        <v>0</v>
      </c>
      <c r="E27" s="26">
        <v>20000</v>
      </c>
      <c r="F27" s="26">
        <v>20000</v>
      </c>
      <c r="G27" s="26">
        <v>20000</v>
      </c>
    </row>
    <row r="28" spans="1:7" ht="17.5">
      <c r="A28" s="3"/>
      <c r="B28" s="31" t="s">
        <v>53</v>
      </c>
      <c r="C28" s="27">
        <f>(C18+C19)/1.07</f>
        <v>537383.17757009342</v>
      </c>
      <c r="D28" s="27">
        <f>(D18+D19)/1.07</f>
        <v>537383.17757009342</v>
      </c>
      <c r="E28" s="27">
        <f t="shared" ref="E28:G28" si="3">(E18+E19)/1.1</f>
        <v>0</v>
      </c>
      <c r="F28" s="27">
        <f t="shared" si="3"/>
        <v>0</v>
      </c>
      <c r="G28" s="27">
        <f t="shared" si="3"/>
        <v>0</v>
      </c>
    </row>
    <row r="29" spans="1:7" ht="17.5">
      <c r="A29" s="3"/>
      <c r="B29" s="31" t="s">
        <v>16</v>
      </c>
      <c r="C29" s="26">
        <v>0</v>
      </c>
      <c r="D29" s="26">
        <f>0.03*D10</f>
        <v>0</v>
      </c>
      <c r="E29" s="26">
        <v>100000</v>
      </c>
      <c r="F29" s="26">
        <v>100000</v>
      </c>
      <c r="G29" s="26">
        <v>100000</v>
      </c>
    </row>
    <row r="30" spans="1:7" ht="17.5">
      <c r="A30" s="3"/>
      <c r="B30" s="31" t="s">
        <v>17</v>
      </c>
      <c r="C30" s="26">
        <v>25000</v>
      </c>
      <c r="D30" s="26">
        <v>15000</v>
      </c>
      <c r="E30" s="26">
        <v>5000</v>
      </c>
      <c r="F30" s="26">
        <v>5000</v>
      </c>
      <c r="G30" s="26">
        <v>5000</v>
      </c>
    </row>
    <row r="31" spans="1:7" ht="18" thickBot="1">
      <c r="A31" s="3"/>
      <c r="B31" s="31" t="s">
        <v>18</v>
      </c>
      <c r="C31" s="28">
        <v>0</v>
      </c>
      <c r="D31" s="28">
        <v>0</v>
      </c>
      <c r="E31" s="28">
        <v>5000</v>
      </c>
      <c r="F31" s="28">
        <v>5000</v>
      </c>
      <c r="G31" s="28">
        <v>5000</v>
      </c>
    </row>
    <row r="32" spans="1:7" ht="18" thickTop="1">
      <c r="A32" s="3"/>
      <c r="B32" s="33" t="s">
        <v>21</v>
      </c>
      <c r="C32" s="29">
        <f>SUM(C23:C31)</f>
        <v>562383.17757009342</v>
      </c>
      <c r="D32" s="29">
        <f>SUM(D23:D31)</f>
        <v>652383.17757009342</v>
      </c>
      <c r="E32" s="29">
        <f>SUM(E23:E31)</f>
        <v>230000</v>
      </c>
      <c r="F32" s="29">
        <f>SUM(F23:F31)</f>
        <v>177500</v>
      </c>
      <c r="G32" s="29">
        <f>SUM(G23:G31)</f>
        <v>177500</v>
      </c>
    </row>
    <row r="33" spans="1:10" ht="7" customHeight="1">
      <c r="A33" s="3"/>
      <c r="B33" s="15"/>
      <c r="C33" s="14"/>
      <c r="D33" s="14"/>
      <c r="E33" s="14"/>
      <c r="F33" s="14"/>
      <c r="G33" s="14"/>
    </row>
    <row r="34" spans="1:10" ht="17.5">
      <c r="A34" s="3">
        <v>4</v>
      </c>
      <c r="B34" s="63" t="s">
        <v>27</v>
      </c>
      <c r="C34" s="64"/>
      <c r="D34" s="64"/>
      <c r="E34" s="64"/>
      <c r="F34" s="64"/>
      <c r="G34" s="64"/>
      <c r="H34" s="24" t="s">
        <v>43</v>
      </c>
    </row>
    <row r="35" spans="1:10" ht="17.5">
      <c r="A35" s="3"/>
      <c r="B35" s="32" t="s">
        <v>27</v>
      </c>
      <c r="C35" s="21">
        <f>C20-C32</f>
        <v>12616.822429906577</v>
      </c>
      <c r="D35" s="21">
        <f>D20-D32</f>
        <v>122616.82242990658</v>
      </c>
      <c r="E35" s="21">
        <f>E20-E32</f>
        <v>820000</v>
      </c>
      <c r="F35" s="21">
        <f>F20-F32</f>
        <v>847500</v>
      </c>
      <c r="G35" s="21">
        <f>G20-G32</f>
        <v>1347500</v>
      </c>
    </row>
    <row r="36" spans="1:10" ht="20.149999999999999" customHeight="1">
      <c r="B36" s="32" t="s">
        <v>28</v>
      </c>
      <c r="C36" s="39">
        <f>C35/C20</f>
        <v>2.1942299878098395E-2</v>
      </c>
      <c r="D36" s="39">
        <f t="shared" ref="D36:G36" si="4">D35/D20</f>
        <v>0.15821525474826656</v>
      </c>
      <c r="E36" s="39">
        <f t="shared" si="4"/>
        <v>0.78095238095238095</v>
      </c>
      <c r="F36" s="39">
        <f t="shared" si="4"/>
        <v>0.82682926829268288</v>
      </c>
      <c r="G36" s="39">
        <f t="shared" si="4"/>
        <v>0.88360655737704918</v>
      </c>
      <c r="H36" s="102" t="s">
        <v>78</v>
      </c>
    </row>
    <row r="37" spans="1:10" ht="7" customHeight="1" thickBot="1">
      <c r="A37" s="3"/>
      <c r="H37" s="4"/>
      <c r="I37" s="4"/>
      <c r="J37" s="4"/>
    </row>
    <row r="38" spans="1:10" ht="17.5">
      <c r="A38" s="3">
        <v>5</v>
      </c>
      <c r="B38" s="53" t="s">
        <v>1</v>
      </c>
      <c r="C38" s="54"/>
      <c r="D38" s="54"/>
      <c r="E38" s="54"/>
      <c r="F38" s="54"/>
      <c r="G38" s="55"/>
    </row>
    <row r="39" spans="1:10" ht="17.5">
      <c r="A39" s="3"/>
      <c r="B39" s="31" t="s">
        <v>0</v>
      </c>
      <c r="C39" s="27">
        <f>C20-C32</f>
        <v>12616.822429906577</v>
      </c>
      <c r="D39" s="27">
        <f>D20-D32</f>
        <v>122616.82242990658</v>
      </c>
      <c r="E39" s="27">
        <f>E20-E32</f>
        <v>820000</v>
      </c>
      <c r="F39" s="27">
        <f>F20-F32</f>
        <v>847500</v>
      </c>
      <c r="G39" s="27">
        <f>G20-G32</f>
        <v>1347500</v>
      </c>
    </row>
    <row r="40" spans="1:10" ht="17.5">
      <c r="A40" s="3"/>
      <c r="B40" s="31" t="s">
        <v>23</v>
      </c>
      <c r="C40" s="5">
        <v>0.21</v>
      </c>
      <c r="D40" s="5">
        <v>0.21</v>
      </c>
      <c r="E40" s="5">
        <v>0.21</v>
      </c>
      <c r="F40" s="5">
        <v>0.21</v>
      </c>
      <c r="G40" s="6">
        <v>0.21</v>
      </c>
    </row>
    <row r="41" spans="1:10" ht="17.5">
      <c r="A41" s="3"/>
      <c r="B41" s="31" t="s">
        <v>19</v>
      </c>
      <c r="C41" s="27">
        <f>IF(C39&gt;0,C39*C40,0)</f>
        <v>2649.5327102803813</v>
      </c>
      <c r="D41" s="27">
        <f t="shared" ref="D41:G41" si="5">IF(D39&gt;0,D39*D40,0)</f>
        <v>25749.532710280379</v>
      </c>
      <c r="E41" s="27">
        <f t="shared" si="5"/>
        <v>172200</v>
      </c>
      <c r="F41" s="27">
        <f t="shared" si="5"/>
        <v>177975</v>
      </c>
      <c r="G41" s="27">
        <f t="shared" si="5"/>
        <v>282975</v>
      </c>
    </row>
    <row r="42" spans="1:10" ht="17.5">
      <c r="A42" s="3"/>
      <c r="B42" s="33" t="s">
        <v>2</v>
      </c>
      <c r="C42" s="21">
        <f>IF(C39&lt;0,C39,C39*(1-C40))</f>
        <v>9967.2897196261965</v>
      </c>
      <c r="D42" s="21">
        <f>IF(D39&lt;0,D39,D39*(1-D40))</f>
        <v>96867.289719626206</v>
      </c>
      <c r="E42" s="21">
        <f>IF(E39&lt;0,E39,E39*(1-E40))</f>
        <v>647800</v>
      </c>
      <c r="F42" s="21">
        <f>IF(F39&lt;0,F39,F39*(1-F40))</f>
        <v>669525</v>
      </c>
      <c r="G42" s="21">
        <f>IF(G39&lt;0,G39,G39*(1-G40))</f>
        <v>1064525</v>
      </c>
    </row>
    <row r="43" spans="1:10" ht="18" thickBot="1">
      <c r="A43" s="3"/>
      <c r="B43" s="32" t="s">
        <v>22</v>
      </c>
      <c r="C43" s="34">
        <f>C42/C20</f>
        <v>1.7334416903697733E-2</v>
      </c>
      <c r="D43" s="34">
        <f>D42/D20</f>
        <v>0.12499005125113059</v>
      </c>
      <c r="E43" s="34">
        <f>E42/E20</f>
        <v>0.61695238095238092</v>
      </c>
      <c r="F43" s="34">
        <f>F42/F20</f>
        <v>0.65319512195121954</v>
      </c>
      <c r="G43" s="35">
        <f>G42/G20</f>
        <v>0.69804918032786889</v>
      </c>
    </row>
    <row r="44" spans="1:10">
      <c r="B44" t="s">
        <v>50</v>
      </c>
    </row>
    <row r="45" spans="1:10" ht="17.5">
      <c r="A45" s="3">
        <v>6</v>
      </c>
      <c r="B45" s="17" t="s">
        <v>31</v>
      </c>
      <c r="C45" s="18"/>
      <c r="D45" s="18"/>
      <c r="E45" s="18"/>
      <c r="F45" s="18"/>
      <c r="G45" s="18"/>
    </row>
    <row r="46" spans="1:10" ht="17.5">
      <c r="B46" s="33" t="s">
        <v>32</v>
      </c>
      <c r="C46" s="21">
        <f>C35</f>
        <v>12616.822429906577</v>
      </c>
      <c r="D46" s="21">
        <f t="shared" ref="D46:G46" si="6">D35</f>
        <v>122616.82242990658</v>
      </c>
      <c r="E46" s="21">
        <f t="shared" si="6"/>
        <v>820000</v>
      </c>
      <c r="F46" s="21">
        <f t="shared" si="6"/>
        <v>847500</v>
      </c>
      <c r="G46" s="21">
        <f t="shared" si="6"/>
        <v>1347500</v>
      </c>
    </row>
    <row r="47" spans="1:10">
      <c r="B47" s="31" t="s">
        <v>33</v>
      </c>
      <c r="C47" s="19">
        <v>150000</v>
      </c>
      <c r="D47" s="19">
        <v>150000</v>
      </c>
      <c r="E47" s="19"/>
      <c r="F47" s="19"/>
      <c r="G47" s="20"/>
      <c r="H47" s="16" t="s">
        <v>45</v>
      </c>
    </row>
    <row r="48" spans="1:10">
      <c r="B48" s="31" t="s">
        <v>34</v>
      </c>
      <c r="C48" s="19"/>
      <c r="D48" s="19">
        <v>150000</v>
      </c>
      <c r="E48" s="19">
        <v>250000</v>
      </c>
      <c r="F48" s="19"/>
      <c r="G48" s="20"/>
      <c r="H48" s="25" t="s">
        <v>48</v>
      </c>
    </row>
    <row r="49" spans="2:8">
      <c r="B49" s="31" t="s">
        <v>35</v>
      </c>
      <c r="C49" s="19"/>
      <c r="D49" s="19"/>
      <c r="E49" s="19"/>
      <c r="F49" s="19"/>
      <c r="G49" s="20"/>
      <c r="H49" s="16" t="s">
        <v>46</v>
      </c>
    </row>
    <row r="50" spans="2:8">
      <c r="B50" s="31" t="s">
        <v>36</v>
      </c>
      <c r="C50" s="41"/>
      <c r="D50" s="41">
        <v>250000</v>
      </c>
      <c r="E50" s="40">
        <v>400000</v>
      </c>
      <c r="F50" s="41"/>
      <c r="G50" s="42"/>
      <c r="H50" s="16" t="s">
        <v>47</v>
      </c>
    </row>
    <row r="51" spans="2:8" ht="18" customHeight="1">
      <c r="B51" s="44" t="s">
        <v>37</v>
      </c>
      <c r="C51" s="43">
        <f>C46+C47-C48-C49+C50</f>
        <v>162616.82242990658</v>
      </c>
      <c r="D51" s="43">
        <f t="shared" ref="D51:G51" si="7">D46+D47-D48-D49+D50</f>
        <v>372616.82242990658</v>
      </c>
      <c r="E51" s="43">
        <f t="shared" si="7"/>
        <v>970000</v>
      </c>
      <c r="F51" s="43">
        <f t="shared" si="7"/>
        <v>847500</v>
      </c>
      <c r="G51" s="43">
        <f t="shared" si="7"/>
        <v>1347500</v>
      </c>
    </row>
    <row r="52" spans="2:8" ht="22" customHeight="1">
      <c r="B52" s="17" t="s">
        <v>38</v>
      </c>
      <c r="C52" s="21">
        <f>C51</f>
        <v>162616.82242990658</v>
      </c>
      <c r="D52" s="22">
        <f>D51+C52</f>
        <v>535233.64485981315</v>
      </c>
      <c r="E52" s="22">
        <f t="shared" ref="E52:G52" si="8">E51+D52</f>
        <v>1505233.6448598132</v>
      </c>
      <c r="F52" s="22">
        <f t="shared" si="8"/>
        <v>2352733.6448598132</v>
      </c>
      <c r="G52" s="23">
        <f t="shared" si="8"/>
        <v>3700233.6448598132</v>
      </c>
      <c r="H52" s="24" t="s">
        <v>49</v>
      </c>
    </row>
  </sheetData>
  <mergeCells count="6">
    <mergeCell ref="B38:G38"/>
    <mergeCell ref="B2:G2"/>
    <mergeCell ref="C4:D4"/>
    <mergeCell ref="C5:D5"/>
    <mergeCell ref="B34:G34"/>
    <mergeCell ref="B22:G22"/>
  </mergeCells>
  <phoneticPr fontId="9" type="noConversion"/>
  <pageMargins left="0.75" right="0.75" top="1" bottom="1" header="0.5" footer="0.5"/>
  <pageSetup orientation="portrait"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8"/>
  <sheetViews>
    <sheetView topLeftCell="A4" workbookViewId="0">
      <selection activeCell="B10" sqref="B10:H23"/>
    </sheetView>
  </sheetViews>
  <sheetFormatPr defaultColWidth="11" defaultRowHeight="13.5"/>
  <cols>
    <col min="1" max="15" width="11" customWidth="1"/>
    <col min="16" max="16" width="14.4609375" customWidth="1"/>
  </cols>
  <sheetData>
    <row r="2" spans="1:8" ht="17.5">
      <c r="A2" s="73" t="s">
        <v>11</v>
      </c>
      <c r="B2" s="74"/>
      <c r="C2" s="74"/>
      <c r="D2" s="74"/>
      <c r="E2" s="74"/>
      <c r="F2" s="74"/>
      <c r="G2" s="74"/>
      <c r="H2" s="74"/>
    </row>
    <row r="3" spans="1:8" ht="14" thickBot="1"/>
    <row r="4" spans="1:8" ht="12.75" customHeight="1">
      <c r="A4" s="99" t="s">
        <v>12</v>
      </c>
      <c r="B4" s="75" t="s">
        <v>77</v>
      </c>
      <c r="C4" s="76"/>
      <c r="D4" s="76"/>
      <c r="E4" s="76"/>
      <c r="F4" s="76"/>
      <c r="G4" s="77"/>
      <c r="H4" s="78"/>
    </row>
    <row r="5" spans="1:8">
      <c r="A5" s="100"/>
      <c r="B5" s="79"/>
      <c r="C5" s="80"/>
      <c r="D5" s="80"/>
      <c r="E5" s="80"/>
      <c r="F5" s="80"/>
      <c r="G5" s="81"/>
      <c r="H5" s="82"/>
    </row>
    <row r="6" spans="1:8" ht="84.75" customHeight="1" thickBot="1">
      <c r="A6" s="101"/>
      <c r="B6" s="83"/>
      <c r="C6" s="84"/>
      <c r="D6" s="84"/>
      <c r="E6" s="84"/>
      <c r="F6" s="84"/>
      <c r="G6" s="85"/>
      <c r="H6" s="86"/>
    </row>
    <row r="7" spans="1:8" ht="12.75" customHeight="1">
      <c r="A7" s="93" t="s">
        <v>7</v>
      </c>
      <c r="B7" s="87" t="s">
        <v>56</v>
      </c>
      <c r="C7" s="76"/>
      <c r="D7" s="76"/>
      <c r="E7" s="76"/>
      <c r="F7" s="76"/>
      <c r="G7" s="77"/>
      <c r="H7" s="78"/>
    </row>
    <row r="8" spans="1:8">
      <c r="A8" s="94"/>
      <c r="B8" s="79"/>
      <c r="C8" s="80"/>
      <c r="D8" s="80"/>
      <c r="E8" s="80"/>
      <c r="F8" s="80"/>
      <c r="G8" s="81"/>
      <c r="H8" s="82"/>
    </row>
    <row r="9" spans="1:8" ht="87" customHeight="1" thickBot="1">
      <c r="A9" s="95"/>
      <c r="B9" s="83"/>
      <c r="C9" s="84"/>
      <c r="D9" s="84"/>
      <c r="E9" s="84"/>
      <c r="F9" s="84"/>
      <c r="G9" s="85"/>
      <c r="H9" s="86"/>
    </row>
    <row r="10" spans="1:8" ht="15.75" customHeight="1">
      <c r="A10" s="96" t="s">
        <v>20</v>
      </c>
      <c r="B10" s="88" t="s">
        <v>26</v>
      </c>
      <c r="C10" s="89"/>
      <c r="D10" s="89"/>
      <c r="E10" s="89"/>
      <c r="F10" s="89"/>
      <c r="G10" s="77"/>
      <c r="H10" s="78"/>
    </row>
    <row r="11" spans="1:8">
      <c r="A11" s="97"/>
      <c r="B11" s="90"/>
      <c r="C11" s="91"/>
      <c r="D11" s="91"/>
      <c r="E11" s="91"/>
      <c r="F11" s="91"/>
      <c r="G11" s="81"/>
      <c r="H11" s="82"/>
    </row>
    <row r="12" spans="1:8">
      <c r="A12" s="97"/>
      <c r="B12" s="90"/>
      <c r="C12" s="91"/>
      <c r="D12" s="91"/>
      <c r="E12" s="91"/>
      <c r="F12" s="91"/>
      <c r="G12" s="81"/>
      <c r="H12" s="82"/>
    </row>
    <row r="13" spans="1:8">
      <c r="A13" s="97"/>
      <c r="B13" s="90"/>
      <c r="C13" s="91"/>
      <c r="D13" s="91"/>
      <c r="E13" s="91"/>
      <c r="F13" s="91"/>
      <c r="G13" s="81"/>
      <c r="H13" s="82"/>
    </row>
    <row r="14" spans="1:8">
      <c r="A14" s="97"/>
      <c r="B14" s="90"/>
      <c r="C14" s="91"/>
      <c r="D14" s="91"/>
      <c r="E14" s="91"/>
      <c r="F14" s="91"/>
      <c r="G14" s="81"/>
      <c r="H14" s="82"/>
    </row>
    <row r="15" spans="1:8">
      <c r="A15" s="97"/>
      <c r="B15" s="90"/>
      <c r="C15" s="91"/>
      <c r="D15" s="91"/>
      <c r="E15" s="91"/>
      <c r="F15" s="91"/>
      <c r="G15" s="81"/>
      <c r="H15" s="82"/>
    </row>
    <row r="16" spans="1:8">
      <c r="A16" s="97"/>
      <c r="B16" s="90"/>
      <c r="C16" s="91"/>
      <c r="D16" s="91"/>
      <c r="E16" s="91"/>
      <c r="F16" s="91"/>
      <c r="G16" s="81"/>
      <c r="H16" s="82"/>
    </row>
    <row r="17" spans="1:8">
      <c r="A17" s="97"/>
      <c r="B17" s="90"/>
      <c r="C17" s="91"/>
      <c r="D17" s="91"/>
      <c r="E17" s="91"/>
      <c r="F17" s="91"/>
      <c r="G17" s="81"/>
      <c r="H17" s="82"/>
    </row>
    <row r="18" spans="1:8">
      <c r="A18" s="97"/>
      <c r="B18" s="90"/>
      <c r="C18" s="91"/>
      <c r="D18" s="91"/>
      <c r="E18" s="91"/>
      <c r="F18" s="91"/>
      <c r="G18" s="81"/>
      <c r="H18" s="82"/>
    </row>
    <row r="19" spans="1:8" ht="23.15" customHeight="1">
      <c r="A19" s="97"/>
      <c r="B19" s="90"/>
      <c r="C19" s="91"/>
      <c r="D19" s="91"/>
      <c r="E19" s="91"/>
      <c r="F19" s="91"/>
      <c r="G19" s="81"/>
      <c r="H19" s="82"/>
    </row>
    <row r="20" spans="1:8">
      <c r="A20" s="97"/>
      <c r="B20" s="90"/>
      <c r="C20" s="91"/>
      <c r="D20" s="91"/>
      <c r="E20" s="91"/>
      <c r="F20" s="91"/>
      <c r="G20" s="81"/>
      <c r="H20" s="82"/>
    </row>
    <row r="21" spans="1:8">
      <c r="A21" s="97"/>
      <c r="B21" s="90"/>
      <c r="C21" s="91"/>
      <c r="D21" s="91"/>
      <c r="E21" s="91"/>
      <c r="F21" s="91"/>
      <c r="G21" s="81"/>
      <c r="H21" s="82"/>
    </row>
    <row r="22" spans="1:8" ht="35.15" customHeight="1">
      <c r="A22" s="97"/>
      <c r="B22" s="90"/>
      <c r="C22" s="91"/>
      <c r="D22" s="91"/>
      <c r="E22" s="91"/>
      <c r="F22" s="91"/>
      <c r="G22" s="81"/>
      <c r="H22" s="82"/>
    </row>
    <row r="23" spans="1:8" ht="65.150000000000006" customHeight="1" thickBot="1">
      <c r="A23" s="98"/>
      <c r="B23" s="92"/>
      <c r="C23" s="85"/>
      <c r="D23" s="85"/>
      <c r="E23" s="85"/>
      <c r="F23" s="85"/>
      <c r="G23" s="85"/>
      <c r="H23" s="86"/>
    </row>
    <row r="26" spans="1:8" ht="15">
      <c r="A26" s="45"/>
      <c r="B26" s="46"/>
      <c r="C26" s="46" t="s">
        <v>57</v>
      </c>
      <c r="D26" s="46"/>
      <c r="E26" s="46"/>
      <c r="F26" s="46"/>
      <c r="G26" s="46"/>
    </row>
    <row r="27" spans="1:8">
      <c r="A27" s="47"/>
      <c r="B27" s="47" t="s">
        <v>58</v>
      </c>
      <c r="C27" s="47" t="s">
        <v>59</v>
      </c>
      <c r="D27" s="47" t="s">
        <v>60</v>
      </c>
      <c r="E27" s="47" t="s">
        <v>61</v>
      </c>
      <c r="F27" s="47" t="s">
        <v>62</v>
      </c>
      <c r="G27" s="47" t="s">
        <v>63</v>
      </c>
    </row>
    <row r="28" spans="1:8">
      <c r="A28" s="48" t="s">
        <v>64</v>
      </c>
      <c r="B28" s="48" t="s">
        <v>65</v>
      </c>
      <c r="C28" s="48"/>
      <c r="D28" s="49"/>
      <c r="E28" s="65" t="s">
        <v>66</v>
      </c>
      <c r="F28" s="66"/>
      <c r="G28" s="67"/>
    </row>
    <row r="29" spans="1:8">
      <c r="A29" s="48" t="s">
        <v>67</v>
      </c>
      <c r="B29" s="48" t="s">
        <v>65</v>
      </c>
      <c r="C29" s="48"/>
      <c r="D29" s="49"/>
      <c r="E29" s="68" t="s">
        <v>68</v>
      </c>
      <c r="F29" s="66"/>
      <c r="G29" s="66"/>
    </row>
    <row r="30" spans="1:8">
      <c r="A30" s="48"/>
      <c r="B30" s="48"/>
      <c r="C30" s="48"/>
      <c r="D30" s="49"/>
      <c r="E30" s="50"/>
      <c r="F30" s="51"/>
      <c r="G30" s="51"/>
    </row>
    <row r="31" spans="1:8">
      <c r="A31" s="48" t="s">
        <v>69</v>
      </c>
      <c r="B31" s="48" t="s">
        <v>70</v>
      </c>
      <c r="C31" s="48"/>
      <c r="D31" s="49"/>
      <c r="E31" s="50">
        <v>0.2</v>
      </c>
      <c r="F31" s="51">
        <f>G31-D31</f>
        <v>0</v>
      </c>
      <c r="G31" s="51">
        <f>D31/(1-E31)</f>
        <v>0</v>
      </c>
    </row>
    <row r="32" spans="1:8">
      <c r="A32" s="48"/>
      <c r="B32" s="48" t="s">
        <v>65</v>
      </c>
      <c r="C32" s="48"/>
      <c r="D32" s="49"/>
      <c r="E32" s="69" t="s">
        <v>71</v>
      </c>
      <c r="F32" s="66"/>
      <c r="G32" s="67"/>
    </row>
    <row r="33" spans="1:7" ht="23.15" customHeight="1">
      <c r="A33" s="48"/>
      <c r="B33" s="48"/>
      <c r="C33" s="48"/>
      <c r="D33" s="49"/>
      <c r="E33" s="50"/>
      <c r="F33" s="51"/>
      <c r="G33" s="51"/>
    </row>
    <row r="34" spans="1:7">
      <c r="A34" s="48" t="s">
        <v>72</v>
      </c>
      <c r="B34" s="48" t="s">
        <v>70</v>
      </c>
      <c r="C34" s="48"/>
      <c r="D34" s="49"/>
      <c r="E34" s="50">
        <v>0.2</v>
      </c>
      <c r="F34" s="51">
        <f>G34-D34</f>
        <v>0</v>
      </c>
      <c r="G34" s="51">
        <f>D34/(1-E34)</f>
        <v>0</v>
      </c>
    </row>
    <row r="35" spans="1:7" ht="26.15" customHeight="1">
      <c r="A35" s="48"/>
      <c r="B35" s="48" t="s">
        <v>65</v>
      </c>
      <c r="C35" s="48"/>
      <c r="D35" s="49"/>
      <c r="E35" s="70" t="s">
        <v>73</v>
      </c>
      <c r="F35" s="71"/>
      <c r="G35" s="72"/>
    </row>
    <row r="36" spans="1:7" ht="35.15" customHeight="1">
      <c r="A36" s="48"/>
      <c r="B36" s="48"/>
      <c r="C36" s="48"/>
      <c r="D36" s="49"/>
      <c r="E36" s="50"/>
      <c r="F36" s="51"/>
      <c r="G36" s="51"/>
    </row>
    <row r="37" spans="1:7" ht="65.150000000000006" customHeight="1">
      <c r="A37" s="48" t="s">
        <v>74</v>
      </c>
      <c r="B37" s="48" t="s">
        <v>70</v>
      </c>
      <c r="C37" s="48"/>
      <c r="D37" s="49"/>
      <c r="E37" s="50">
        <v>0.2</v>
      </c>
      <c r="F37" s="51">
        <f>G37-D37</f>
        <v>0</v>
      </c>
      <c r="G37" s="51">
        <f>D37/(1-E37)</f>
        <v>0</v>
      </c>
    </row>
    <row r="38" spans="1:7">
      <c r="A38" s="48"/>
      <c r="B38" s="48" t="s">
        <v>75</v>
      </c>
      <c r="C38" s="48"/>
      <c r="D38" s="49"/>
      <c r="E38" s="50">
        <v>0.2</v>
      </c>
      <c r="F38" s="51">
        <f>G38-D38</f>
        <v>0</v>
      </c>
      <c r="G38" s="51">
        <f>D38/(1-E38)</f>
        <v>0</v>
      </c>
    </row>
  </sheetData>
  <mergeCells count="11">
    <mergeCell ref="E28:G28"/>
    <mergeCell ref="E29:G29"/>
    <mergeCell ref="E32:G32"/>
    <mergeCell ref="E35:G35"/>
    <mergeCell ref="A2:H2"/>
    <mergeCell ref="B4:H6"/>
    <mergeCell ref="B7:H9"/>
    <mergeCell ref="B10:H23"/>
    <mergeCell ref="A7:A9"/>
    <mergeCell ref="A10:A23"/>
    <mergeCell ref="A4:A6"/>
  </mergeCells>
  <phoneticPr fontId="9" type="noConversion"/>
  <pageMargins left="0.75" right="0.75" top="1" bottom="1" header="0.5" footer="0.5"/>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47DBFAE3D8F24DAA6D0992514F10F7" ma:contentTypeVersion="0" ma:contentTypeDescription="Create a new document." ma:contentTypeScope="" ma:versionID="5d3a80fa964a4bdbdfc51e8dae6e92e7">
  <xsd:schema xmlns:xsd="http://www.w3.org/2001/XMLSchema" xmlns:xs="http://www.w3.org/2001/XMLSchema" xmlns:p="http://schemas.microsoft.com/office/2006/metadata/properties" targetNamespace="http://schemas.microsoft.com/office/2006/metadata/properties" ma:root="true" ma:fieldsID="f3960e77fe784ba2745ac910bb8b5e8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A73057-F643-4DEE-B4F0-53073274271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AD19114-9967-4BBF-96EE-3BE249B42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8AB2D55-710B-4422-9FAC-AE4B1298E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ProForma income</vt:lpstr>
      <vt:lpstr>Assumptions</vt:lpstr>
    </vt:vector>
  </TitlesOfParts>
  <Company>Dawnbreaker,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Servo</dc:creator>
  <cp:lastModifiedBy>Rabke, Carol</cp:lastModifiedBy>
  <cp:lastPrinted>2008-12-10T14:08:30Z</cp:lastPrinted>
  <dcterms:created xsi:type="dcterms:W3CDTF">2005-05-22T03:07:52Z</dcterms:created>
  <dcterms:modified xsi:type="dcterms:W3CDTF">2022-04-01T19:21:20Z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0x0101007C47DBFAE3D8F24DAA6D0992514F10F7</vt:lpwstr>
  </property>
  <property fmtid="{D5CDD505-2E9C-101B-9397-08002B2CF9AE}" pid="3" name="IsMyDocuments">
    <vt:bool>true</vt:bool>
  </property>
</Properties>
</file>